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96" activeTab="0"/>
  </bookViews>
  <sheets>
    <sheet name="表題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" sheetId="19" r:id="rId19"/>
  </sheets>
  <definedNames>
    <definedName name="_xlnm.Print_Area" localSheetId="3">'21'!$A$1:$AI$51</definedName>
    <definedName name="_xlnm.Print_Area" localSheetId="4">'22'!$A$1:$I$41</definedName>
    <definedName name="_xlnm.Print_Area" localSheetId="6">'24'!$A$1:$G$33</definedName>
    <definedName name="_xlnm.Print_Area" localSheetId="12">'30'!$A$1:$J$43</definedName>
    <definedName name="_xlnm.Print_Area" localSheetId="13">'31'!$A$1:$L$43</definedName>
    <definedName name="_xlnm.Print_Area" localSheetId="15">'33'!$A$1:$FF$62</definedName>
  </definedNames>
  <calcPr fullCalcOnLoad="1"/>
</workbook>
</file>

<file path=xl/sharedStrings.xml><?xml version="1.0" encoding="utf-8"?>
<sst xmlns="http://schemas.openxmlformats.org/spreadsheetml/2006/main" count="1086" uniqueCount="697">
  <si>
    <t>世帯数</t>
  </si>
  <si>
    <t>総数</t>
  </si>
  <si>
    <t>男</t>
  </si>
  <si>
    <t>女</t>
  </si>
  <si>
    <t>平成元年</t>
  </si>
  <si>
    <t>人　　口　（人）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</si>
  <si>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</si>
  <si>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</si>
  <si>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</si>
  <si>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</si>
  <si>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</si>
  <si>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</si>
  <si>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</si>
  <si>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</si>
  <si>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</si>
  <si>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</si>
  <si>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</si>
  <si>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</si>
  <si>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</si>
  <si>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</si>
  <si>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</si>
  <si>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</si>
  <si>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</si>
  <si>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</si>
  <si>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</si>
  <si>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</si>
  <si>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</si>
  <si>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</si>
  <si>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</si>
  <si>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</si>
  <si>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</si>
  <si>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</si>
  <si>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</si>
  <si>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</si>
  <si>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</si>
  <si>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</si>
  <si>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</si>
  <si>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</si>
  <si>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</si>
  <si>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</si>
  <si>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</si>
  <si>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</si>
  <si>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</si>
  <si>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</si>
  <si>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</si>
  <si>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</si>
  <si>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</si>
  <si>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</si>
  <si>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</si>
  <si>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</si>
  <si>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</si>
  <si>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</si>
  <si>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</si>
  <si>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</si>
  <si>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</si>
  <si>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</si>
  <si>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</si>
  <si>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</si>
  <si>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</si>
  <si>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</si>
  <si>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</si>
  <si>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</si>
  <si>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</si>
  <si>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</si>
  <si>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</si>
  <si>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</si>
  <si>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</si>
  <si>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</si>
  <si>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</si>
  <si>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</si>
  <si>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</si>
  <si>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</si>
  <si>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</si>
  <si>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</si>
  <si>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</si>
  <si>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</si>
  <si>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</si>
  <si>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</si>
  <si>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（1㎢当たり）</t>
  </si>
  <si>
    <t>85～89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</si>
  <si>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</si>
  <si>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</si>
  <si>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</si>
  <si>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</si>
  <si>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</si>
  <si>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</si>
  <si>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</si>
  <si>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</si>
  <si>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</si>
  <si>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</si>
  <si>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</si>
  <si>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</si>
  <si>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</si>
  <si>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</si>
  <si>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</si>
  <si>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</si>
  <si>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</si>
  <si>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</si>
  <si>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世　帯　　人　員　　総　数　　(人)</t>
  </si>
  <si>
    <t>1世帯　当たり人　員　(人)</t>
  </si>
  <si>
    <t>10人　　　　　　　　以上</t>
  </si>
  <si>
    <t>(6)　一般世帯の住居の種類別世帯数</t>
  </si>
  <si>
    <t>１・２階</t>
  </si>
  <si>
    <t>３～５階</t>
  </si>
  <si>
    <t>６～10階</t>
  </si>
  <si>
    <t>11階以上</t>
  </si>
  <si>
    <t>公営・公団　公社の借家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</si>
  <si>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</si>
  <si>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</si>
  <si>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</si>
  <si>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</si>
  <si>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</si>
  <si>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</si>
  <si>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</si>
  <si>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</si>
  <si>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通学の　かたわ　ら仕事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</si>
  <si>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</si>
  <si>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</si>
  <si>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</si>
  <si>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</si>
  <si>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</si>
  <si>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</si>
  <si>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</si>
  <si>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</si>
  <si>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</si>
  <si>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</si>
  <si>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</si>
  <si>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</si>
  <si>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</si>
  <si>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</si>
  <si>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</si>
  <si>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</si>
  <si>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</si>
  <si>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</si>
  <si>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</si>
  <si>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</si>
  <si>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</si>
  <si>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</si>
  <si>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</si>
  <si>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</si>
  <si>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</si>
  <si>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</si>
  <si>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</si>
  <si>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</si>
  <si>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</si>
  <si>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</si>
  <si>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</si>
  <si>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</si>
  <si>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</si>
  <si>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</si>
  <si>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夜間人口に対する昼間人口指数　(夜間人口＝100)</t>
  </si>
  <si>
    <t>＜昼・夜人口の推移＞</t>
  </si>
  <si>
    <t>流入超過人口</t>
  </si>
  <si>
    <t>(△流出超過人口)</t>
  </si>
  <si>
    <t>昼　間　人　口</t>
  </si>
  <si>
    <t>60,834人</t>
  </si>
  <si>
    <t>65,201人</t>
  </si>
  <si>
    <t>66,966人</t>
  </si>
  <si>
    <t>66,015人</t>
  </si>
  <si>
    <t>58,093人</t>
  </si>
  <si>
    <t>58,084人</t>
  </si>
  <si>
    <t>59,270人</t>
  </si>
  <si>
    <t>59,053人</t>
  </si>
  <si>
    <t>昭和60年</t>
  </si>
  <si>
    <t>△2,741人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</si>
  <si>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</si>
  <si>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</si>
  <si>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</si>
  <si>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</si>
  <si>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</si>
  <si>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</si>
  <si>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</si>
  <si>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</si>
  <si>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</si>
  <si>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</si>
  <si>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</si>
  <si>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</si>
  <si>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</si>
  <si>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</si>
  <si>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</si>
  <si>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</si>
  <si>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</si>
  <si>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</si>
  <si>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</si>
  <si>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</si>
  <si>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</si>
  <si>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</si>
  <si>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</si>
  <si>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</si>
  <si>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</si>
  <si>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</si>
  <si>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</si>
  <si>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</si>
  <si>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</si>
  <si>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</si>
  <si>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</si>
  <si>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</si>
  <si>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</si>
  <si>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</si>
  <si>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</si>
  <si>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</si>
  <si>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</si>
  <si>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</si>
  <si>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</si>
  <si>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</si>
  <si>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</si>
  <si>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</si>
  <si>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</si>
  <si>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</si>
  <si>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</si>
  <si>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</si>
  <si>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</si>
  <si>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</si>
  <si>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</si>
  <si>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</si>
  <si>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</si>
  <si>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</si>
  <si>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</si>
  <si>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</si>
  <si>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</si>
  <si>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</si>
  <si>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</si>
  <si>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</si>
  <si>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</si>
  <si>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</si>
  <si>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</si>
  <si>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</si>
  <si>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</si>
  <si>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</si>
  <si>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</si>
  <si>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</si>
  <si>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</si>
  <si>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</si>
  <si>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</si>
  <si>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</si>
  <si>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22年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</si>
  <si>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</si>
  <si>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</si>
  <si>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</si>
  <si>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</si>
  <si>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</si>
  <si>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</si>
  <si>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</si>
  <si>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</si>
  <si>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</si>
  <si>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</si>
  <si>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</si>
  <si>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</si>
  <si>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</si>
  <si>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</si>
  <si>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</si>
  <si>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</si>
  <si>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</si>
  <si>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</si>
  <si>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大　学 大学院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</si>
  <si>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</si>
  <si>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</si>
  <si>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</si>
  <si>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</si>
  <si>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</si>
  <si>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</si>
  <si>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</si>
  <si>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</si>
  <si>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</si>
  <si>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運輸・通信業</t>
  </si>
  <si>
    <t>電気・ガス・熱供給・水道業</t>
  </si>
  <si>
    <t>卸売・小売業・飲食店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</si>
  <si>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</si>
  <si>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</si>
  <si>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</si>
  <si>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</si>
  <si>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</si>
  <si>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</si>
  <si>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</si>
  <si>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</si>
  <si>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</si>
  <si>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</si>
  <si>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</si>
  <si>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</si>
  <si>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</si>
  <si>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</si>
  <si>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</si>
  <si>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</si>
  <si>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</si>
  <si>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</si>
  <si>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</si>
  <si>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</si>
  <si>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</si>
  <si>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</si>
  <si>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</si>
  <si>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</si>
  <si>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</si>
  <si>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</si>
  <si>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</si>
  <si>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</si>
  <si>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</si>
  <si>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</si>
  <si>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</si>
  <si>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</si>
  <si>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</si>
  <si>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病  院・　　　　療養所の　　入 院 者</t>
  </si>
  <si>
    <t>寮・寄宿舎　の　学　生　　　　・　生　徒</t>
  </si>
  <si>
    <t>自 衛 隊　　　　営 舎 内　　　居 住 者</t>
  </si>
  <si>
    <t>矯正施設
の入所者</t>
  </si>
  <si>
    <t>就業者数 （人）</t>
  </si>
  <si>
    <t>　注：総数には分類不能を含む。</t>
  </si>
  <si>
    <t xml:space="preserve">平成22年10月１日現在　単位：人 </t>
  </si>
  <si>
    <t>（再 掲）</t>
  </si>
  <si>
    <t>総 数</t>
  </si>
  <si>
    <t>家事の　ほ  か　　　　仕  事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</si>
  <si>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</si>
  <si>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</si>
  <si>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</si>
  <si>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</si>
  <si>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</si>
  <si>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</si>
  <si>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</si>
  <si>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</si>
  <si>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平 成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</si>
  <si>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</si>
  <si>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</si>
  <si>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</si>
  <si>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</si>
  <si>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</si>
  <si>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</si>
  <si>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</si>
  <si>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</si>
  <si>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</si>
  <si>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</si>
  <si>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</si>
  <si>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</si>
  <si>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</si>
  <si>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</si>
  <si>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</si>
  <si>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</si>
  <si>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</si>
  <si>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</si>
  <si>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</si>
  <si>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</si>
  <si>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</si>
  <si>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</si>
  <si>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</si>
  <si>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</si>
  <si>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</si>
  <si>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</si>
  <si>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</si>
  <si>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</si>
  <si>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</si>
  <si>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</si>
  <si>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</si>
  <si>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</si>
  <si>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大正９年</t>
  </si>
  <si>
    <t>―</t>
  </si>
  <si>
    <t>－</t>
  </si>
  <si>
    <t xml:space="preserve">平成27年10月１日現在 </t>
  </si>
  <si>
    <t>(2)　平成27年国勢調査・人口及び世帯数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</si>
  <si>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</si>
  <si>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</si>
  <si>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</si>
  <si>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</si>
  <si>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</si>
  <si>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</si>
  <si>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</si>
  <si>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</si>
  <si>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</si>
  <si>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</si>
  <si>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</si>
  <si>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</si>
  <si>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</si>
  <si>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</si>
  <si>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</si>
  <si>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</si>
  <si>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</si>
  <si>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</si>
  <si>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</si>
  <si>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</si>
  <si>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</si>
  <si>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</si>
  <si>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1世帯当たり
人　　　 口</t>
  </si>
  <si>
    <t>(3)　平成22年・平成27年国勢調査人口比較</t>
  </si>
  <si>
    <t>東　京　都</t>
  </si>
  <si>
    <t>全　　　国</t>
  </si>
  <si>
    <t>平成22年・27年比較</t>
  </si>
  <si>
    <t>平成27年　面    積　　(㎢)</t>
  </si>
  <si>
    <t>平成27年　　　人口密度　　　(1㎢当たり)</t>
  </si>
  <si>
    <t>1　人　　世 帯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</si>
  <si>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</si>
  <si>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</si>
  <si>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</si>
  <si>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</si>
  <si>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</si>
  <si>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</si>
  <si>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</si>
  <si>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23
(1,030)</t>
  </si>
  <si>
    <t>4
(274)</t>
  </si>
  <si>
    <t>19
(756)</t>
  </si>
  <si>
    <t>―</t>
  </si>
  <si>
    <t>一 戸 建</t>
  </si>
  <si>
    <t>長 屋 建</t>
  </si>
  <si>
    <t>共　同　住　宅</t>
  </si>
  <si>
    <t xml:space="preserve">平成27年10月１日現在　単位：人 </t>
  </si>
  <si>
    <t>主 に
仕 事</t>
  </si>
  <si>
    <t>(  636)</t>
  </si>
  <si>
    <t>(  794)</t>
  </si>
  <si>
    <t>　注：（　）内数値は不詳数の再掲。</t>
  </si>
  <si>
    <t>100.0</t>
  </si>
  <si>
    <t>27.0</t>
  </si>
  <si>
    <t xml:space="preserve">平成27年10月１日現在　単位：人 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</si>
  <si>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</si>
  <si>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</si>
  <si>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</si>
  <si>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</si>
  <si>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</si>
  <si>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</si>
  <si>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</si>
  <si>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</si>
  <si>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</si>
  <si>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</si>
  <si>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</si>
  <si>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</si>
  <si>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</si>
  <si>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</si>
  <si>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</si>
  <si>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</si>
  <si>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</si>
  <si>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</si>
  <si>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</si>
  <si>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</si>
  <si>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</si>
  <si>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</si>
  <si>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</si>
  <si>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第一次産 業</t>
  </si>
  <si>
    <t>第二次
産業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</si>
  <si>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</si>
  <si>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</si>
  <si>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</si>
  <si>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</si>
  <si>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</si>
  <si>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</si>
  <si>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</si>
  <si>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</si>
  <si>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</si>
  <si>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</si>
  <si>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</si>
  <si>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</si>
  <si>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</si>
  <si>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</si>
  <si>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</si>
  <si>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</si>
  <si>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</si>
  <si>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</si>
  <si>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</si>
  <si>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</si>
  <si>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</si>
  <si>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建設業 11.0%</t>
  </si>
  <si>
    <t>製造業 14.7%</t>
  </si>
  <si>
    <t>電気・ガス・熱供給・水道業 0.3%</t>
  </si>
  <si>
    <t>情報通信業 2.4%</t>
  </si>
  <si>
    <t>運輸業 7.8%</t>
  </si>
  <si>
    <t>卸売・小売業 16.5%</t>
  </si>
  <si>
    <t>金融・保険業 1.7%</t>
  </si>
  <si>
    <t>不動産業 1.9%</t>
  </si>
  <si>
    <t>飲食店・宿泊業　 5.7%</t>
  </si>
  <si>
    <t>医療・福祉 9.5%</t>
  </si>
  <si>
    <t>教育・学習支援業 3.2%</t>
  </si>
  <si>
    <t>複合サービス業 0.7%</t>
  </si>
  <si>
    <t>サービス業 6.9%</t>
  </si>
  <si>
    <t>公務 3.2%</t>
  </si>
  <si>
    <t>分類不能 13.6%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</si>
  <si>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</si>
  <si>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</si>
  <si>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</si>
  <si>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</si>
  <si>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</si>
  <si>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</si>
  <si>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</si>
  <si>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</si>
  <si>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</si>
  <si>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</si>
  <si>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</si>
  <si>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</si>
  <si>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</si>
  <si>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</si>
  <si>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</si>
  <si>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</si>
  <si>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</si>
  <si>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</si>
  <si>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</si>
  <si>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</si>
  <si>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</si>
  <si>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</si>
  <si>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</si>
  <si>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</si>
  <si>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</si>
  <si>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</si>
  <si>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　　　総数には「不詳」を含む。</t>
  </si>
  <si>
    <t>　注：掲載内容は、大規模調査時のみの集計項目のため、平成22年国勢調査の内容。</t>
  </si>
  <si>
    <t xml:space="preserve">平成27年10月１日現在　単位：人 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</si>
  <si>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</si>
  <si>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</si>
  <si>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</si>
  <si>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</si>
  <si>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</si>
  <si>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</si>
  <si>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</si>
  <si>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</si>
  <si>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</si>
  <si>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</si>
  <si>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 xml:space="preserve">平成27年10月１日現在　単位：人 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</si>
  <si>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</si>
  <si>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</si>
  <si>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</si>
  <si>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</si>
  <si>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</si>
  <si>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</si>
  <si>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</si>
  <si>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</si>
  <si>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</si>
  <si>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</si>
  <si>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</si>
  <si>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</si>
  <si>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</si>
  <si>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</si>
  <si>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</si>
  <si>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</si>
  <si>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</si>
  <si>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</si>
  <si>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</si>
  <si>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</si>
  <si>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</si>
  <si>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</si>
  <si>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</si>
  <si>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</si>
  <si>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</si>
  <si>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</si>
  <si>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</si>
  <si>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</si>
  <si>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</si>
  <si>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</si>
  <si>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</si>
  <si>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</si>
  <si>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</si>
  <si>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</si>
  <si>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</si>
  <si>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</si>
  <si>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</si>
  <si>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</si>
  <si>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</si>
  <si>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</si>
  <si>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</si>
  <si>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</si>
  <si>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>-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</si>
  <si>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</si>
  <si>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</si>
  <si>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</si>
  <si>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</si>
  <si>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</si>
  <si>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</si>
  <si>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</si>
  <si>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平成　　　22年</t>
  </si>
  <si>
    <t>平成　　27年</t>
  </si>
  <si>
    <t>人口密度　　　　  平成27年　　　　(1㎢当たり)</t>
  </si>
  <si>
    <t>人　口（人）</t>
  </si>
  <si>
    <t>面　積（㎢）</t>
  </si>
  <si>
    <t>（大字） 岸</t>
  </si>
  <si>
    <t>28</t>
  </si>
  <si>
    <t>29</t>
  </si>
  <si>
    <r>
      <t xml:space="preserve">   103</t>
    </r>
    <r>
      <rPr>
        <sz val="9"/>
        <rFont val="ＭＳ 明朝"/>
        <family val="1"/>
      </rPr>
      <t>以上</t>
    </r>
  </si>
  <si>
    <r>
      <t xml:space="preserve">流入超過人口
</t>
    </r>
    <r>
      <rPr>
        <sz val="10"/>
        <rFont val="ＭＳ 明朝"/>
        <family val="1"/>
      </rPr>
      <t>(△流出超過人口）</t>
    </r>
  </si>
  <si>
    <t>島しょ部</t>
  </si>
  <si>
    <t>30</t>
  </si>
  <si>
    <t>元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</si>
  <si>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</si>
  <si>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</si>
  <si>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</si>
  <si>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</si>
  <si>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</si>
  <si>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</si>
  <si>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</si>
  <si>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 xml:space="preserve">各年12月31日現在　単位：人  </t>
  </si>
  <si>
    <t>地　　区</t>
  </si>
  <si>
    <t>65歳以上
年間増減数
（人）</t>
  </si>
  <si>
    <t>高齢化率
（％）</t>
  </si>
  <si>
    <t>65歳以上人口（人）</t>
  </si>
  <si>
    <t xml:space="preserve">各年１月１日現在 </t>
  </si>
  <si>
    <t>資料：武蔵村山市の高齢化の状況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</si>
  <si>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</si>
  <si>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</si>
  <si>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</si>
  <si>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</si>
  <si>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</si>
  <si>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</si>
  <si>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</si>
  <si>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</si>
  <si>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</si>
  <si>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</si>
  <si>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</si>
  <si>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</si>
  <si>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</si>
  <si>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</si>
  <si>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</si>
  <si>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</si>
  <si>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</si>
  <si>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</si>
  <si>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</si>
  <si>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</si>
  <si>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28</t>
  </si>
  <si>
    <t>31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</si>
  <si>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</si>
  <si>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</si>
  <si>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</si>
  <si>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</si>
  <si>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</si>
  <si>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</si>
  <si>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</si>
  <si>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</si>
  <si>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</si>
  <si>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</si>
  <si>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</si>
  <si>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</si>
  <si>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</si>
  <si>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</si>
  <si>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</si>
  <si>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</si>
  <si>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</si>
  <si>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</si>
  <si>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</si>
  <si>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</si>
  <si>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</si>
  <si>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</si>
  <si>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</si>
  <si>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</si>
  <si>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</si>
  <si>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</si>
  <si>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</si>
  <si>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</si>
  <si>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</si>
  <si>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29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</si>
  <si>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</si>
  <si>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</si>
  <si>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</si>
  <si>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</si>
  <si>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</si>
  <si>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</si>
  <si>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</si>
  <si>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</si>
  <si>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</si>
  <si>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</si>
  <si>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</si>
  <si>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</si>
  <si>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</si>
  <si>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</si>
  <si>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</si>
  <si>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</si>
  <si>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</si>
  <si>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</si>
  <si>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</si>
  <si>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</si>
  <si>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</si>
  <si>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</si>
  <si>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</si>
  <si>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</si>
  <si>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</si>
  <si>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</si>
  <si>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令和2年</t>
  </si>
  <si>
    <t>令和</t>
  </si>
  <si>
    <t>　　　６</t>
  </si>
  <si>
    <t>3</t>
  </si>
  <si>
    <t xml:space="preserve">令和４年１月１日現在 </t>
  </si>
  <si>
    <t>令和</t>
  </si>
  <si>
    <t>年</t>
  </si>
  <si>
    <t>２</t>
  </si>
  <si>
    <t>年</t>
  </si>
  <si>
    <t xml:space="preserve">令和４年１月１日現在 </t>
  </si>
  <si>
    <t xml:space="preserve">令和４年１月１日現在 </t>
  </si>
  <si>
    <t>３</t>
  </si>
  <si>
    <t>　　　５</t>
  </si>
  <si>
    <t>令和２年４月</t>
  </si>
  <si>
    <t>令和３年１月</t>
  </si>
  <si>
    <t xml:space="preserve">令和３年１月～令和３年12月　単位：件  </t>
  </si>
  <si>
    <t xml:space="preserve">令和４年１月１日現在　単位：人 </t>
  </si>
  <si>
    <t>―</t>
  </si>
  <si>
    <t xml:space="preserve">― </t>
  </si>
  <si>
    <t>0</t>
  </si>
  <si>
    <t>71.7</t>
  </si>
  <si>
    <t>２　人　　　口</t>
  </si>
  <si>
    <t>１　武蔵村山市の人口の推移</t>
  </si>
  <si>
    <t>２　地域別人口・世帯数及び人口密度</t>
  </si>
  <si>
    <t>３　高齢者人口の推移</t>
  </si>
  <si>
    <t>４　地区別高齢者人口</t>
  </si>
  <si>
    <t>５　日常生活圏域別高齢化の状況</t>
  </si>
  <si>
    <t>６　年 齢 別 人 口</t>
  </si>
  <si>
    <t>７　東京都２６市人口比較</t>
  </si>
  <si>
    <t>８　国籍別外国人数の推移</t>
  </si>
  <si>
    <t>１１　国　勢　調　査</t>
  </si>
  <si>
    <t>９　月 別 増 減 人 口</t>
  </si>
  <si>
    <t>１０　戸籍の届出受理件数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</si>
</sst>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 * #,##0.0_ ;_ * \-#,##0.0_ ;_ * &quot;-&quot;?_ ;_ @_ "/>
    <numFmt numFmtId="213" formatCode="[DBNum3][$-411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thin"/>
      <right style="hair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3" fontId="2" fillId="0" borderId="21" xfId="0" applyNumberFormat="1" applyFont="1" applyBorder="1" applyAlignment="1">
      <alignment horizontal="center" vertical="center" wrapText="1"/>
    </xf>
    <xf numFmtId="183" fontId="2" fillId="0" borderId="22" xfId="0" applyNumberFormat="1" applyFont="1" applyBorder="1" applyAlignment="1">
      <alignment horizontal="center" vertical="center" wrapText="1"/>
    </xf>
    <xf numFmtId="178" fontId="2" fillId="0" borderId="23" xfId="0" applyNumberFormat="1" applyFont="1" applyFill="1" applyBorder="1" applyAlignment="1" applyProtection="1">
      <alignment vertical="center"/>
      <protection locked="0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178" fontId="2" fillId="0" borderId="26" xfId="0" applyNumberFormat="1" applyFont="1" applyFill="1" applyBorder="1" applyAlignment="1" applyProtection="1">
      <alignment vertical="center"/>
      <protection locked="0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178" fontId="2" fillId="0" borderId="29" xfId="0" applyNumberFormat="1" applyFont="1" applyFill="1" applyBorder="1" applyAlignment="1" applyProtection="1">
      <alignment vertical="center"/>
      <protection locked="0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horizontal="right" vertical="center"/>
      <protection locked="0"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wrapText="1" indent="1"/>
    </xf>
    <xf numFmtId="0" fontId="11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/>
      <protection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8" fontId="2" fillId="0" borderId="54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vertical="top"/>
    </xf>
    <xf numFmtId="58" fontId="2" fillId="0" borderId="5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197" fontId="2" fillId="0" borderId="14" xfId="49" applyNumberFormat="1" applyFont="1" applyFill="1" applyBorder="1" applyAlignment="1">
      <alignment vertical="center"/>
    </xf>
    <xf numFmtId="197" fontId="2" fillId="0" borderId="62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distributed" vertical="center" wrapText="1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2" fillId="0" borderId="37" xfId="0" applyFont="1" applyFill="1" applyBorder="1" applyAlignment="1">
      <alignment horizontal="distributed" vertical="center"/>
    </xf>
    <xf numFmtId="198" fontId="2" fillId="0" borderId="14" xfId="0" applyNumberFormat="1" applyFont="1" applyFill="1" applyBorder="1" applyAlignment="1">
      <alignment vertical="center"/>
    </xf>
    <xf numFmtId="198" fontId="2" fillId="0" borderId="62" xfId="0" applyNumberFormat="1" applyFont="1" applyFill="1" applyBorder="1" applyAlignment="1">
      <alignment vertical="center"/>
    </xf>
    <xf numFmtId="38" fontId="9" fillId="0" borderId="65" xfId="49" applyFont="1" applyFill="1" applyBorder="1" applyAlignment="1">
      <alignment horizontal="right" vertical="center"/>
    </xf>
    <xf numFmtId="38" fontId="9" fillId="0" borderId="67" xfId="49" applyFont="1" applyFill="1" applyBorder="1" applyAlignment="1">
      <alignment horizontal="right" vertical="center"/>
    </xf>
    <xf numFmtId="38" fontId="9" fillId="0" borderId="68" xfId="49" applyFont="1" applyFill="1" applyBorder="1" applyAlignment="1">
      <alignment horizontal="right" vertical="center"/>
    </xf>
    <xf numFmtId="41" fontId="9" fillId="0" borderId="67" xfId="0" applyNumberFormat="1" applyFont="1" applyFill="1" applyBorder="1" applyAlignment="1">
      <alignment horizontal="right" vertical="center" indent="1"/>
    </xf>
    <xf numFmtId="192" fontId="2" fillId="0" borderId="14" xfId="0" applyNumberFormat="1" applyFont="1" applyFill="1" applyBorder="1" applyAlignment="1">
      <alignment vertical="center"/>
    </xf>
    <xf numFmtId="192" fontId="2" fillId="0" borderId="62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9" fillId="0" borderId="38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distributed" vertical="center"/>
    </xf>
    <xf numFmtId="38" fontId="9" fillId="0" borderId="71" xfId="49" applyFont="1" applyFill="1" applyBorder="1" applyAlignment="1">
      <alignment horizontal="right" vertical="center"/>
    </xf>
    <xf numFmtId="38" fontId="9" fillId="0" borderId="69" xfId="49" applyFont="1" applyFill="1" applyBorder="1" applyAlignment="1">
      <alignment horizontal="right" vertical="center"/>
    </xf>
    <xf numFmtId="38" fontId="9" fillId="0" borderId="70" xfId="49" applyFont="1" applyFill="1" applyBorder="1" applyAlignment="1">
      <alignment horizontal="right" vertical="center"/>
    </xf>
    <xf numFmtId="41" fontId="9" fillId="0" borderId="69" xfId="0" applyNumberFormat="1" applyFont="1" applyFill="1" applyBorder="1" applyAlignment="1">
      <alignment horizontal="right" vertical="center" indent="1"/>
    </xf>
    <xf numFmtId="0" fontId="14" fillId="0" borderId="59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41" fontId="9" fillId="0" borderId="72" xfId="0" applyNumberFormat="1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 shrinkToFit="1"/>
    </xf>
    <xf numFmtId="38" fontId="2" fillId="0" borderId="6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6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9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41" fontId="2" fillId="0" borderId="51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75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177" fontId="2" fillId="0" borderId="28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75" xfId="61" applyNumberFormat="1" applyFont="1" applyFill="1" applyBorder="1" applyAlignment="1">
      <alignment vertical="center"/>
      <protection/>
    </xf>
    <xf numFmtId="177" fontId="2" fillId="0" borderId="76" xfId="61" applyNumberFormat="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72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177" fontId="5" fillId="0" borderId="75" xfId="61" applyNumberFormat="1" applyFont="1" applyFill="1" applyBorder="1" applyAlignment="1">
      <alignment vertical="center"/>
      <protection/>
    </xf>
    <xf numFmtId="177" fontId="5" fillId="0" borderId="75" xfId="61" applyNumberFormat="1" applyFont="1" applyFill="1" applyBorder="1" applyAlignment="1">
      <alignment horizontal="right" vertical="center"/>
      <protection/>
    </xf>
    <xf numFmtId="177" fontId="5" fillId="0" borderId="76" xfId="61" applyNumberFormat="1" applyFont="1" applyFill="1" applyBorder="1" applyAlignment="1">
      <alignment vertical="center"/>
      <protection/>
    </xf>
    <xf numFmtId="177" fontId="5" fillId="0" borderId="75" xfId="61" applyNumberFormat="1" applyFont="1" applyFill="1" applyBorder="1" applyAlignment="1">
      <alignment vertical="center"/>
      <protection/>
    </xf>
    <xf numFmtId="177" fontId="5" fillId="0" borderId="28" xfId="61" applyNumberFormat="1" applyFont="1" applyFill="1" applyBorder="1" applyAlignment="1">
      <alignment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76" xfId="61" applyNumberFormat="1" applyFont="1" applyFill="1" applyBorder="1" applyAlignment="1">
      <alignment vertical="center"/>
      <protection/>
    </xf>
    <xf numFmtId="177" fontId="5" fillId="0" borderId="12" xfId="61" applyNumberFormat="1" applyFont="1" applyFill="1" applyBorder="1" applyAlignment="1">
      <alignment vertical="center"/>
      <protection/>
    </xf>
    <xf numFmtId="38" fontId="5" fillId="0" borderId="35" xfId="49" applyFont="1" applyFill="1" applyBorder="1" applyAlignment="1">
      <alignment horizontal="center" vertical="center"/>
    </xf>
    <xf numFmtId="38" fontId="5" fillId="0" borderId="77" xfId="49" applyFont="1" applyFill="1" applyBorder="1" applyAlignment="1">
      <alignment horizontal="center" vertical="center"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 applyProtection="1">
      <alignment vertical="center"/>
      <protection locked="0"/>
    </xf>
    <xf numFmtId="178" fontId="2" fillId="0" borderId="75" xfId="0" applyNumberFormat="1" applyFont="1" applyFill="1" applyBorder="1" applyAlignment="1" applyProtection="1">
      <alignment vertical="center"/>
      <protection locked="0"/>
    </xf>
    <xf numFmtId="178" fontId="2" fillId="0" borderId="75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78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79" xfId="0" applyNumberFormat="1" applyFont="1" applyFill="1" applyBorder="1" applyAlignment="1">
      <alignment horizontal="right"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 applyProtection="1">
      <alignment horizontal="right" vertical="center"/>
      <protection locked="0"/>
    </xf>
    <xf numFmtId="178" fontId="2" fillId="0" borderId="76" xfId="0" applyNumberFormat="1" applyFont="1" applyFill="1" applyBorder="1" applyAlignment="1" applyProtection="1">
      <alignment horizontal="right" vertical="center"/>
      <protection locked="0"/>
    </xf>
    <xf numFmtId="178" fontId="2" fillId="0" borderId="81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82" xfId="0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horizontal="right" vertical="center"/>
      <protection locked="0"/>
    </xf>
    <xf numFmtId="178" fontId="2" fillId="0" borderId="77" xfId="0" applyNumberFormat="1" applyFont="1" applyFill="1" applyBorder="1" applyAlignment="1" applyProtection="1">
      <alignment horizontal="right" vertical="center"/>
      <protection locked="0"/>
    </xf>
    <xf numFmtId="178" fontId="2" fillId="0" borderId="83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 applyProtection="1">
      <alignment vertical="center"/>
      <protection locked="0"/>
    </xf>
    <xf numFmtId="178" fontId="2" fillId="0" borderId="59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181" fontId="2" fillId="0" borderId="36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indent="1"/>
    </xf>
    <xf numFmtId="181" fontId="2" fillId="0" borderId="2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 indent="1"/>
    </xf>
    <xf numFmtId="181" fontId="2" fillId="0" borderId="2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 indent="1"/>
    </xf>
    <xf numFmtId="181" fontId="2" fillId="0" borderId="29" xfId="0" applyNumberFormat="1" applyFont="1" applyFill="1" applyBorder="1" applyAlignment="1">
      <alignment vertical="center"/>
    </xf>
    <xf numFmtId="181" fontId="2" fillId="0" borderId="33" xfId="0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85" fontId="2" fillId="0" borderId="48" xfId="0" applyNumberFormat="1" applyFont="1" applyFill="1" applyBorder="1" applyAlignment="1">
      <alignment vertical="center"/>
    </xf>
    <xf numFmtId="185" fontId="2" fillId="0" borderId="59" xfId="0" applyNumberFormat="1" applyFont="1" applyFill="1" applyBorder="1" applyAlignment="1">
      <alignment vertical="center"/>
    </xf>
    <xf numFmtId="185" fontId="2" fillId="0" borderId="61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 indent="1"/>
    </xf>
    <xf numFmtId="49" fontId="5" fillId="0" borderId="38" xfId="61" applyNumberFormat="1" applyFont="1" applyFill="1" applyBorder="1" applyAlignment="1">
      <alignment horizontal="center" vertical="center"/>
      <protection/>
    </xf>
    <xf numFmtId="49" fontId="5" fillId="0" borderId="34" xfId="61" applyNumberFormat="1" applyFont="1" applyFill="1" applyBorder="1" applyAlignment="1">
      <alignment horizontal="center" vertical="center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177" fontId="5" fillId="0" borderId="77" xfId="61" applyNumberFormat="1" applyFont="1" applyFill="1" applyBorder="1" applyAlignment="1">
      <alignment vertical="center"/>
      <protection/>
    </xf>
    <xf numFmtId="178" fontId="2" fillId="0" borderId="78" xfId="0" applyNumberFormat="1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distributed" vertical="center" wrapText="1" shrinkToFit="1"/>
    </xf>
    <xf numFmtId="38" fontId="9" fillId="0" borderId="86" xfId="49" applyFont="1" applyFill="1" applyBorder="1" applyAlignment="1">
      <alignment horizontal="right" vertical="center"/>
    </xf>
    <xf numFmtId="38" fontId="9" fillId="0" borderId="87" xfId="49" applyFont="1" applyFill="1" applyBorder="1" applyAlignment="1">
      <alignment horizontal="right" vertical="center"/>
    </xf>
    <xf numFmtId="38" fontId="9" fillId="0" borderId="88" xfId="49" applyFont="1" applyFill="1" applyBorder="1" applyAlignment="1">
      <alignment horizontal="right" vertical="center"/>
    </xf>
    <xf numFmtId="38" fontId="9" fillId="0" borderId="89" xfId="49" applyFont="1" applyFill="1" applyBorder="1" applyAlignment="1">
      <alignment horizontal="right" vertical="center"/>
    </xf>
    <xf numFmtId="38" fontId="9" fillId="0" borderId="90" xfId="49" applyFont="1" applyFill="1" applyBorder="1" applyAlignment="1">
      <alignment horizontal="right" vertical="center"/>
    </xf>
    <xf numFmtId="38" fontId="9" fillId="0" borderId="91" xfId="49" applyFont="1" applyFill="1" applyBorder="1" applyAlignment="1">
      <alignment horizontal="right" vertical="center"/>
    </xf>
    <xf numFmtId="38" fontId="9" fillId="0" borderId="92" xfId="49" applyFont="1" applyFill="1" applyBorder="1" applyAlignment="1">
      <alignment horizontal="right" vertical="center"/>
    </xf>
    <xf numFmtId="38" fontId="9" fillId="0" borderId="93" xfId="49" applyFont="1" applyFill="1" applyBorder="1" applyAlignment="1">
      <alignment horizontal="right" vertical="center"/>
    </xf>
    <xf numFmtId="38" fontId="9" fillId="0" borderId="94" xfId="49" applyFont="1" applyFill="1" applyBorder="1" applyAlignment="1">
      <alignment horizontal="right" vertical="center"/>
    </xf>
    <xf numFmtId="38" fontId="9" fillId="0" borderId="95" xfId="49" applyFont="1" applyFill="1" applyBorder="1" applyAlignment="1">
      <alignment horizontal="right" vertical="center"/>
    </xf>
    <xf numFmtId="38" fontId="9" fillId="0" borderId="96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2" fillId="0" borderId="0" xfId="0" applyNumberFormat="1" applyFont="1" applyFill="1" applyBorder="1" applyAlignment="1">
      <alignment horizontal="center" vertical="center"/>
    </xf>
    <xf numFmtId="213" fontId="2" fillId="0" borderId="5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76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" fillId="0" borderId="38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52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horizontal="right" vertical="center" indent="1"/>
    </xf>
    <xf numFmtId="38" fontId="2" fillId="0" borderId="59" xfId="49" applyFont="1" applyFill="1" applyBorder="1" applyAlignment="1">
      <alignment horizontal="right" vertical="center" indent="1"/>
    </xf>
    <xf numFmtId="38" fontId="2" fillId="0" borderId="11" xfId="49" applyFont="1" applyFill="1" applyBorder="1" applyAlignment="1">
      <alignment horizontal="right" vertical="center" indent="1"/>
    </xf>
    <xf numFmtId="38" fontId="2" fillId="0" borderId="51" xfId="49" applyFont="1" applyFill="1" applyBorder="1" applyAlignment="1">
      <alignment horizontal="right" vertical="center" indent="1"/>
    </xf>
    <xf numFmtId="38" fontId="2" fillId="0" borderId="61" xfId="49" applyFont="1" applyFill="1" applyBorder="1" applyAlignment="1">
      <alignment horizontal="right" vertical="center" indent="1"/>
    </xf>
    <xf numFmtId="38" fontId="2" fillId="0" borderId="13" xfId="49" applyFont="1" applyFill="1" applyBorder="1" applyAlignment="1">
      <alignment horizontal="right" vertical="center" indent="1"/>
    </xf>
    <xf numFmtId="38" fontId="2" fillId="0" borderId="64" xfId="49" applyFont="1" applyFill="1" applyBorder="1" applyAlignment="1">
      <alignment horizontal="right" vertical="center" indent="1"/>
    </xf>
    <xf numFmtId="38" fontId="2" fillId="0" borderId="48" xfId="49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59" xfId="49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right" vertical="center" indent="1"/>
    </xf>
    <xf numFmtId="201" fontId="2" fillId="0" borderId="38" xfId="0" applyNumberFormat="1" applyFont="1" applyFill="1" applyBorder="1" applyAlignment="1">
      <alignment horizontal="right" vertical="center" indent="1"/>
    </xf>
    <xf numFmtId="201" fontId="2" fillId="0" borderId="0" xfId="0" applyNumberFormat="1" applyFont="1" applyFill="1" applyBorder="1" applyAlignment="1">
      <alignment horizontal="right" vertical="center" indent="1"/>
    </xf>
    <xf numFmtId="201" fontId="2" fillId="0" borderId="59" xfId="0" applyNumberFormat="1" applyFont="1" applyFill="1" applyBorder="1" applyAlignment="1">
      <alignment horizontal="right" vertical="center" indent="1"/>
    </xf>
    <xf numFmtId="201" fontId="2" fillId="0" borderId="11" xfId="0" applyNumberFormat="1" applyFont="1" applyFill="1" applyBorder="1" applyAlignment="1">
      <alignment horizontal="right" vertical="center" indent="1"/>
    </xf>
    <xf numFmtId="201" fontId="2" fillId="0" borderId="51" xfId="0" applyNumberFormat="1" applyFont="1" applyFill="1" applyBorder="1" applyAlignment="1">
      <alignment horizontal="right" vertical="center" indent="1"/>
    </xf>
    <xf numFmtId="201" fontId="2" fillId="0" borderId="61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59" xfId="0" applyFont="1" applyFill="1" applyBorder="1" applyAlignment="1">
      <alignment horizontal="right" vertical="center" indent="1"/>
    </xf>
    <xf numFmtId="0" fontId="2" fillId="0" borderId="51" xfId="0" applyFont="1" applyFill="1" applyBorder="1" applyAlignment="1">
      <alignment horizontal="right" vertical="center" indent="1"/>
    </xf>
    <xf numFmtId="0" fontId="2" fillId="0" borderId="61" xfId="0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right" vertical="center" indent="1"/>
    </xf>
    <xf numFmtId="38" fontId="2" fillId="0" borderId="63" xfId="49" applyFont="1" applyFill="1" applyBorder="1" applyAlignment="1">
      <alignment horizontal="right" vertical="center" indent="1"/>
    </xf>
    <xf numFmtId="38" fontId="2" fillId="0" borderId="16" xfId="49" applyFont="1" applyFill="1" applyBorder="1" applyAlignment="1">
      <alignment horizontal="right" vertical="center" indent="1"/>
    </xf>
    <xf numFmtId="0" fontId="2" fillId="0" borderId="38" xfId="49" applyNumberFormat="1" applyFont="1" applyFill="1" applyBorder="1" applyAlignment="1" quotePrefix="1">
      <alignment horizontal="right" vertical="center" indent="1"/>
    </xf>
    <xf numFmtId="0" fontId="2" fillId="0" borderId="0" xfId="49" applyNumberFormat="1" applyFont="1" applyFill="1" applyBorder="1" applyAlignment="1">
      <alignment horizontal="right" vertical="center" indent="1"/>
    </xf>
    <xf numFmtId="204" fontId="2" fillId="0" borderId="0" xfId="49" applyNumberFormat="1" applyFont="1" applyFill="1" applyBorder="1" applyAlignment="1">
      <alignment horizontal="right" vertical="center" indent="1"/>
    </xf>
    <xf numFmtId="204" fontId="2" fillId="0" borderId="51" xfId="49" applyNumberFormat="1" applyFont="1" applyFill="1" applyBorder="1" applyAlignment="1">
      <alignment horizontal="right" vertical="center" indent="1"/>
    </xf>
    <xf numFmtId="204" fontId="2" fillId="0" borderId="13" xfId="49" applyNumberFormat="1" applyFont="1" applyFill="1" applyBorder="1" applyAlignment="1">
      <alignment horizontal="right" vertical="center" indent="1"/>
    </xf>
    <xf numFmtId="204" fontId="2" fillId="0" borderId="64" xfId="49" applyNumberFormat="1" applyFont="1" applyFill="1" applyBorder="1" applyAlignment="1">
      <alignment horizontal="right" vertical="center" indent="1"/>
    </xf>
    <xf numFmtId="0" fontId="2" fillId="0" borderId="0" xfId="49" applyNumberFormat="1" applyFont="1" applyFill="1" applyBorder="1" applyAlignment="1" quotePrefix="1">
      <alignment horizontal="right" vertical="center" indent="1"/>
    </xf>
    <xf numFmtId="204" fontId="2" fillId="0" borderId="11" xfId="49" applyNumberFormat="1" applyFont="1" applyFill="1" applyBorder="1" applyAlignment="1">
      <alignment horizontal="right" vertical="center" indent="1"/>
    </xf>
    <xf numFmtId="204" fontId="2" fillId="0" borderId="38" xfId="49" applyNumberFormat="1" applyFont="1" applyFill="1" applyBorder="1" applyAlignment="1">
      <alignment horizontal="right" vertical="center" indent="1"/>
    </xf>
    <xf numFmtId="204" fontId="2" fillId="0" borderId="61" xfId="49" applyNumberFormat="1" applyFont="1" applyFill="1" applyBorder="1" applyAlignment="1">
      <alignment horizontal="right" vertical="center" indent="1"/>
    </xf>
    <xf numFmtId="204" fontId="2" fillId="0" borderId="14" xfId="49" applyNumberFormat="1" applyFont="1" applyFill="1" applyBorder="1" applyAlignment="1">
      <alignment horizontal="right" vertical="center" indent="1"/>
    </xf>
    <xf numFmtId="204" fontId="2" fillId="0" borderId="63" xfId="49" applyNumberFormat="1" applyFont="1" applyFill="1" applyBorder="1" applyAlignment="1">
      <alignment horizontal="right" vertical="center" indent="1"/>
    </xf>
    <xf numFmtId="204" fontId="2" fillId="0" borderId="16" xfId="49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61" xfId="49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201" fontId="2" fillId="0" borderId="14" xfId="0" applyNumberFormat="1" applyFont="1" applyFill="1" applyBorder="1" applyAlignment="1">
      <alignment horizontal="right" vertical="center"/>
    </xf>
    <xf numFmtId="201" fontId="2" fillId="0" borderId="63" xfId="0" applyNumberFormat="1" applyFont="1" applyFill="1" applyBorder="1" applyAlignment="1">
      <alignment horizontal="right" vertical="center"/>
    </xf>
    <xf numFmtId="20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left" vertical="center"/>
      <protection locked="0"/>
    </xf>
    <xf numFmtId="49" fontId="5" fillId="0" borderId="48" xfId="0" applyNumberFormat="1" applyFont="1" applyFill="1" applyBorder="1" applyAlignment="1" applyProtection="1">
      <alignment horizontal="left" vertical="center"/>
      <protection locked="0"/>
    </xf>
    <xf numFmtId="178" fontId="5" fillId="0" borderId="75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59" xfId="0" applyNumberFormat="1" applyFont="1" applyFill="1" applyBorder="1" applyAlignment="1" applyProtection="1">
      <alignment vertical="center"/>
      <protection locked="0"/>
    </xf>
    <xf numFmtId="180" fontId="2" fillId="0" borderId="75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58" xfId="0" applyNumberFormat="1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64" xfId="0" applyNumberFormat="1" applyFont="1" applyFill="1" applyBorder="1" applyAlignment="1" applyProtection="1">
      <alignment vertical="center"/>
      <protection locked="0"/>
    </xf>
    <xf numFmtId="180" fontId="5" fillId="0" borderId="74" xfId="0" applyNumberFormat="1" applyFont="1" applyFill="1" applyBorder="1" applyAlignment="1" applyProtection="1">
      <alignment vertical="center"/>
      <protection locked="0"/>
    </xf>
    <xf numFmtId="180" fontId="5" fillId="0" borderId="75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0" fontId="5" fillId="0" borderId="58" xfId="0" applyNumberFormat="1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5" fillId="0" borderId="64" xfId="0" applyNumberFormat="1" applyFont="1" applyFill="1" applyBorder="1" applyAlignment="1" applyProtection="1">
      <alignment vertical="center"/>
      <protection locked="0"/>
    </xf>
    <xf numFmtId="178" fontId="5" fillId="0" borderId="48" xfId="0" applyNumberFormat="1" applyFont="1" applyFill="1" applyBorder="1" applyAlignment="1" applyProtection="1">
      <alignment vertical="center"/>
      <protection locked="0"/>
    </xf>
    <xf numFmtId="180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 applyProtection="1">
      <alignment vertical="center"/>
      <protection locked="0"/>
    </xf>
    <xf numFmtId="180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106" xfId="0" applyNumberFormat="1" applyFont="1" applyFill="1" applyBorder="1" applyAlignment="1" applyProtection="1">
      <alignment vertical="center"/>
      <protection locked="0"/>
    </xf>
    <xf numFmtId="178" fontId="2" fillId="0" borderId="107" xfId="0" applyNumberFormat="1" applyFont="1" applyFill="1" applyBorder="1" applyAlignment="1" applyProtection="1">
      <alignment vertical="center"/>
      <protection locked="0"/>
    </xf>
    <xf numFmtId="178" fontId="2" fillId="0" borderId="108" xfId="0" applyNumberFormat="1" applyFont="1" applyFill="1" applyBorder="1" applyAlignment="1" applyProtection="1">
      <alignment vertical="center"/>
      <protection locked="0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6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178" fontId="2" fillId="0" borderId="77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 applyProtection="1">
      <alignment vertical="center"/>
      <protection locked="0"/>
    </xf>
    <xf numFmtId="178" fontId="2" fillId="0" borderId="109" xfId="0" applyNumberFormat="1" applyFont="1" applyFill="1" applyBorder="1" applyAlignment="1" applyProtection="1">
      <alignment vertical="center"/>
      <protection locked="0"/>
    </xf>
    <xf numFmtId="178" fontId="2" fillId="0" borderId="110" xfId="0" applyNumberFormat="1" applyFont="1" applyFill="1" applyBorder="1" applyAlignment="1" applyProtection="1">
      <alignment vertical="center"/>
      <protection locked="0"/>
    </xf>
    <xf numFmtId="178" fontId="2" fillId="0" borderId="111" xfId="0" applyNumberFormat="1" applyFont="1" applyFill="1" applyBorder="1" applyAlignment="1" applyProtection="1">
      <alignment vertical="center"/>
      <protection locked="0"/>
    </xf>
    <xf numFmtId="178" fontId="2" fillId="0" borderId="1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178" fontId="2" fillId="0" borderId="47" xfId="0" applyNumberFormat="1" applyFont="1" applyFill="1" applyBorder="1" applyAlignment="1" applyProtection="1">
      <alignment vertical="center"/>
      <protection locked="0"/>
    </xf>
    <xf numFmtId="178" fontId="2" fillId="0" borderId="113" xfId="0" applyNumberFormat="1" applyFont="1" applyFill="1" applyBorder="1" applyAlignment="1" applyProtection="1">
      <alignment vertical="center"/>
      <protection locked="0"/>
    </xf>
    <xf numFmtId="185" fontId="2" fillId="0" borderId="75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51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116" xfId="0" applyNumberFormat="1" applyFont="1" applyFill="1" applyBorder="1" applyAlignment="1">
      <alignment vertical="center"/>
    </xf>
    <xf numFmtId="178" fontId="2" fillId="0" borderId="117" xfId="0" applyNumberFormat="1" applyFont="1" applyFill="1" applyBorder="1" applyAlignment="1">
      <alignment vertical="center"/>
    </xf>
    <xf numFmtId="178" fontId="2" fillId="0" borderId="118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horizontal="right" vertical="center"/>
    </xf>
    <xf numFmtId="185" fontId="2" fillId="0" borderId="63" xfId="0" applyNumberFormat="1" applyFont="1" applyFill="1" applyBorder="1" applyAlignment="1">
      <alignment horizontal="right" vertical="center"/>
    </xf>
    <xf numFmtId="178" fontId="2" fillId="0" borderId="83" xfId="0" applyNumberFormat="1" applyFont="1" applyFill="1" applyBorder="1" applyAlignment="1" applyProtection="1">
      <alignment vertical="center"/>
      <protection locked="0"/>
    </xf>
    <xf numFmtId="178" fontId="2" fillId="0" borderId="119" xfId="0" applyNumberFormat="1" applyFont="1" applyFill="1" applyBorder="1" applyAlignment="1" applyProtection="1">
      <alignment vertical="center"/>
      <protection locked="0"/>
    </xf>
    <xf numFmtId="178" fontId="2" fillId="0" borderId="120" xfId="0" applyNumberFormat="1" applyFont="1" applyFill="1" applyBorder="1" applyAlignment="1" applyProtection="1">
      <alignment vertical="center"/>
      <protection locked="0"/>
    </xf>
    <xf numFmtId="178" fontId="2" fillId="0" borderId="121" xfId="0" applyNumberFormat="1" applyFont="1" applyFill="1" applyBorder="1" applyAlignment="1" applyProtection="1">
      <alignment vertical="center"/>
      <protection locked="0"/>
    </xf>
    <xf numFmtId="178" fontId="2" fillId="0" borderId="122" xfId="0" applyNumberFormat="1" applyFont="1" applyFill="1" applyBorder="1" applyAlignment="1" applyProtection="1">
      <alignment vertical="center"/>
      <protection locked="0"/>
    </xf>
    <xf numFmtId="185" fontId="2" fillId="0" borderId="38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/>
    </xf>
    <xf numFmtId="38" fontId="5" fillId="0" borderId="63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107" xfId="0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distributed" vertical="center" indent="5"/>
    </xf>
    <xf numFmtId="0" fontId="2" fillId="0" borderId="47" xfId="0" applyFont="1" applyFill="1" applyBorder="1" applyAlignment="1">
      <alignment horizontal="distributed" vertical="center" indent="3"/>
    </xf>
    <xf numFmtId="0" fontId="2" fillId="0" borderId="107" xfId="0" applyFont="1" applyFill="1" applyBorder="1" applyAlignment="1">
      <alignment horizontal="distributed" vertical="center" indent="3"/>
    </xf>
    <xf numFmtId="0" fontId="2" fillId="0" borderId="123" xfId="0" applyFont="1" applyFill="1" applyBorder="1" applyAlignment="1">
      <alignment horizontal="distributed" vertical="center" indent="3"/>
    </xf>
    <xf numFmtId="0" fontId="2" fillId="0" borderId="124" xfId="0" applyNumberFormat="1" applyFont="1" applyFill="1" applyBorder="1" applyAlignment="1">
      <alignment horizontal="right" vertical="center"/>
    </xf>
    <xf numFmtId="0" fontId="2" fillId="0" borderId="109" xfId="0" applyNumberFormat="1" applyFont="1" applyFill="1" applyBorder="1" applyAlignment="1">
      <alignment horizontal="right" vertical="center"/>
    </xf>
    <xf numFmtId="0" fontId="2" fillId="0" borderId="125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 indent="2"/>
    </xf>
    <xf numFmtId="3" fontId="2" fillId="0" borderId="81" xfId="0" applyNumberFormat="1" applyFont="1" applyFill="1" applyBorder="1" applyAlignment="1">
      <alignment horizontal="right" vertical="center"/>
    </xf>
    <xf numFmtId="0" fontId="2" fillId="0" borderId="110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0" borderId="76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 indent="1"/>
    </xf>
    <xf numFmtId="49" fontId="2" fillId="0" borderId="26" xfId="0" applyNumberFormat="1" applyFont="1" applyFill="1" applyBorder="1" applyAlignment="1">
      <alignment horizontal="right" vertical="center" indent="1"/>
    </xf>
    <xf numFmtId="49" fontId="2" fillId="0" borderId="124" xfId="0" applyNumberFormat="1" applyFont="1" applyFill="1" applyBorder="1" applyAlignment="1">
      <alignment horizontal="right" vertical="center"/>
    </xf>
    <xf numFmtId="49" fontId="2" fillId="0" borderId="109" xfId="0" applyNumberFormat="1" applyFont="1" applyFill="1" applyBorder="1" applyAlignment="1">
      <alignment horizontal="right" vertical="center"/>
    </xf>
    <xf numFmtId="49" fontId="2" fillId="0" borderId="125" xfId="0" applyNumberFormat="1" applyFont="1" applyFill="1" applyBorder="1" applyAlignment="1">
      <alignment horizontal="right" vertical="center"/>
    </xf>
    <xf numFmtId="0" fontId="2" fillId="0" borderId="126" xfId="0" applyNumberFormat="1" applyFont="1" applyFill="1" applyBorder="1" applyAlignment="1">
      <alignment horizontal="right" vertical="center"/>
    </xf>
    <xf numFmtId="0" fontId="2" fillId="0" borderId="119" xfId="0" applyNumberFormat="1" applyFont="1" applyFill="1" applyBorder="1" applyAlignment="1">
      <alignment horizontal="right" vertical="center"/>
    </xf>
    <xf numFmtId="0" fontId="2" fillId="0" borderId="127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0" fontId="2" fillId="0" borderId="35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 indent="2"/>
    </xf>
    <xf numFmtId="49" fontId="2" fillId="0" borderId="51" xfId="0" applyNumberFormat="1" applyFont="1" applyFill="1" applyBorder="1" applyAlignment="1">
      <alignment horizontal="right" vertical="center" indent="2"/>
    </xf>
    <xf numFmtId="49" fontId="2" fillId="0" borderId="61" xfId="0" applyNumberFormat="1" applyFont="1" applyFill="1" applyBorder="1" applyAlignment="1">
      <alignment horizontal="right" vertical="center" indent="2"/>
    </xf>
    <xf numFmtId="3" fontId="2" fillId="0" borderId="83" xfId="0" applyNumberFormat="1" applyFont="1" applyFill="1" applyBorder="1" applyAlignment="1">
      <alignment horizontal="right" vertical="center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distributed" vertical="center" indent="1"/>
    </xf>
    <xf numFmtId="3" fontId="2" fillId="0" borderId="78" xfId="0" applyNumberFormat="1" applyFont="1" applyFill="1" applyBorder="1" applyAlignment="1">
      <alignment horizontal="right" vertical="center" indent="1"/>
    </xf>
    <xf numFmtId="0" fontId="2" fillId="0" borderId="49" xfId="0" applyFont="1" applyFill="1" applyBorder="1" applyAlignment="1">
      <alignment horizontal="right" vertical="center" indent="1"/>
    </xf>
    <xf numFmtId="3" fontId="2" fillId="0" borderId="49" xfId="0" applyNumberFormat="1" applyFont="1" applyFill="1" applyBorder="1" applyAlignment="1">
      <alignment horizontal="right" vertical="center" indent="1"/>
    </xf>
    <xf numFmtId="3" fontId="2" fillId="0" borderId="79" xfId="0" applyNumberFormat="1" applyFont="1" applyFill="1" applyBorder="1" applyAlignment="1">
      <alignment horizontal="right" vertical="center" indent="1"/>
    </xf>
    <xf numFmtId="3" fontId="2" fillId="0" borderId="57" xfId="0" applyNumberFormat="1" applyFont="1" applyFill="1" applyBorder="1" applyAlignment="1">
      <alignment horizontal="right" vertical="center" indent="1"/>
    </xf>
    <xf numFmtId="0" fontId="2" fillId="0" borderId="79" xfId="0" applyFont="1" applyFill="1" applyBorder="1" applyAlignment="1">
      <alignment horizontal="right" vertical="center" indent="1"/>
    </xf>
    <xf numFmtId="0" fontId="2" fillId="0" borderId="77" xfId="0" applyNumberFormat="1" applyFont="1" applyFill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distributed" vertical="center" indent="1"/>
    </xf>
    <xf numFmtId="0" fontId="9" fillId="0" borderId="129" xfId="0" applyFont="1" applyFill="1" applyBorder="1" applyAlignment="1">
      <alignment horizontal="distributed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0" fontId="2" fillId="0" borderId="66" xfId="0" applyFont="1" applyFill="1" applyBorder="1" applyAlignment="1">
      <alignment horizontal="right" vertical="center" indent="1"/>
    </xf>
    <xf numFmtId="3" fontId="2" fillId="0" borderId="66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horizontal="right" vertical="center" indent="1"/>
    </xf>
    <xf numFmtId="3" fontId="2" fillId="0" borderId="100" xfId="0" applyNumberFormat="1" applyFont="1" applyFill="1" applyBorder="1" applyAlignment="1">
      <alignment horizontal="right" vertical="center" indent="1"/>
    </xf>
    <xf numFmtId="0" fontId="2" fillId="0" borderId="17" xfId="0" applyFont="1" applyFill="1" applyBorder="1" applyAlignment="1">
      <alignment horizontal="right" vertical="center" indent="1"/>
    </xf>
    <xf numFmtId="0" fontId="2" fillId="0" borderId="130" xfId="0" applyFont="1" applyFill="1" applyBorder="1" applyAlignment="1">
      <alignment horizontal="distributed" vertical="center" indent="1"/>
    </xf>
    <xf numFmtId="3" fontId="2" fillId="0" borderId="131" xfId="0" applyNumberFormat="1" applyFont="1" applyFill="1" applyBorder="1" applyAlignment="1">
      <alignment horizontal="right" vertical="center" indent="1"/>
    </xf>
    <xf numFmtId="0" fontId="2" fillId="0" borderId="132" xfId="0" applyFont="1" applyFill="1" applyBorder="1" applyAlignment="1">
      <alignment horizontal="right" vertical="center" indent="1"/>
    </xf>
    <xf numFmtId="3" fontId="2" fillId="0" borderId="132" xfId="0" applyNumberFormat="1" applyFont="1" applyFill="1" applyBorder="1" applyAlignment="1">
      <alignment horizontal="right" vertical="center" indent="1"/>
    </xf>
    <xf numFmtId="0" fontId="2" fillId="0" borderId="133" xfId="0" applyFont="1" applyFill="1" applyBorder="1" applyAlignment="1">
      <alignment horizontal="right" vertical="center" indent="1"/>
    </xf>
    <xf numFmtId="3" fontId="2" fillId="0" borderId="134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/>
    </xf>
    <xf numFmtId="3" fontId="2" fillId="0" borderId="130" xfId="0" applyNumberFormat="1" applyFont="1" applyFill="1" applyBorder="1" applyAlignment="1">
      <alignment horizontal="right" vertical="center" shrinkToFit="1"/>
    </xf>
    <xf numFmtId="0" fontId="2" fillId="0" borderId="130" xfId="0" applyFont="1" applyFill="1" applyBorder="1" applyAlignment="1">
      <alignment horizontal="right" vertical="center" shrinkToFit="1"/>
    </xf>
    <xf numFmtId="0" fontId="2" fillId="0" borderId="135" xfId="0" applyFont="1" applyFill="1" applyBorder="1" applyAlignment="1">
      <alignment horizontal="right" vertical="center" shrinkToFit="1"/>
    </xf>
    <xf numFmtId="3" fontId="2" fillId="0" borderId="136" xfId="0" applyNumberFormat="1" applyFont="1" applyFill="1" applyBorder="1" applyAlignment="1">
      <alignment horizontal="right" vertical="center" shrinkToFit="1"/>
    </xf>
    <xf numFmtId="185" fontId="2" fillId="0" borderId="130" xfId="0" applyNumberFormat="1" applyFont="1" applyFill="1" applyBorder="1" applyAlignment="1">
      <alignment horizontal="right" vertical="center"/>
    </xf>
    <xf numFmtId="185" fontId="2" fillId="0" borderId="135" xfId="0" applyNumberFormat="1" applyFont="1" applyFill="1" applyBorder="1" applyAlignment="1">
      <alignment horizontal="right" vertical="center"/>
    </xf>
    <xf numFmtId="195" fontId="2" fillId="0" borderId="136" xfId="0" applyNumberFormat="1" applyFont="1" applyFill="1" applyBorder="1" applyAlignment="1">
      <alignment horizontal="right" vertical="center"/>
    </xf>
    <xf numFmtId="195" fontId="2" fillId="0" borderId="130" xfId="0" applyNumberFormat="1" applyFont="1" applyFill="1" applyBorder="1" applyAlignment="1">
      <alignment horizontal="right" vertical="center"/>
    </xf>
    <xf numFmtId="4" fontId="2" fillId="0" borderId="130" xfId="0" applyNumberFormat="1" applyFont="1" applyFill="1" applyBorder="1" applyAlignment="1">
      <alignment horizontal="right" vertical="center"/>
    </xf>
    <xf numFmtId="0" fontId="2" fillId="0" borderId="130" xfId="0" applyFont="1" applyFill="1" applyBorder="1" applyAlignment="1">
      <alignment horizontal="right" vertical="center"/>
    </xf>
    <xf numFmtId="0" fontId="2" fillId="0" borderId="137" xfId="0" applyFont="1" applyFill="1" applyBorder="1" applyAlignment="1">
      <alignment horizontal="right" vertical="center"/>
    </xf>
    <xf numFmtId="0" fontId="2" fillId="0" borderId="129" xfId="0" applyFont="1" applyFill="1" applyBorder="1" applyAlignment="1">
      <alignment horizontal="right" vertical="center"/>
    </xf>
    <xf numFmtId="184" fontId="2" fillId="0" borderId="135" xfId="0" applyNumberFormat="1" applyFont="1" applyFill="1" applyBorder="1" applyAlignment="1">
      <alignment horizontal="right" vertical="center"/>
    </xf>
    <xf numFmtId="184" fontId="2" fillId="0" borderId="138" xfId="0" applyNumberFormat="1" applyFont="1" applyFill="1" applyBorder="1" applyAlignment="1">
      <alignment horizontal="right" vertical="center"/>
    </xf>
    <xf numFmtId="184" fontId="2" fillId="0" borderId="139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center" vertical="center"/>
    </xf>
    <xf numFmtId="3" fontId="2" fillId="0" borderId="128" xfId="0" applyNumberFormat="1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right" vertical="center"/>
    </xf>
    <xf numFmtId="0" fontId="2" fillId="0" borderId="140" xfId="0" applyFont="1" applyFill="1" applyBorder="1" applyAlignment="1">
      <alignment horizontal="right" vertical="center"/>
    </xf>
    <xf numFmtId="3" fontId="2" fillId="0" borderId="141" xfId="0" applyNumberFormat="1" applyFont="1" applyFill="1" applyBorder="1" applyAlignment="1">
      <alignment horizontal="right" vertical="center"/>
    </xf>
    <xf numFmtId="185" fontId="2" fillId="0" borderId="128" xfId="0" applyNumberFormat="1" applyFont="1" applyFill="1" applyBorder="1" applyAlignment="1">
      <alignment horizontal="right" vertical="center"/>
    </xf>
    <xf numFmtId="185" fontId="2" fillId="0" borderId="140" xfId="0" applyNumberFormat="1" applyFont="1" applyFill="1" applyBorder="1" applyAlignment="1">
      <alignment horizontal="right" vertical="center"/>
    </xf>
    <xf numFmtId="0" fontId="2" fillId="0" borderId="141" xfId="0" applyFont="1" applyFill="1" applyBorder="1" applyAlignment="1">
      <alignment horizontal="right" vertical="center"/>
    </xf>
    <xf numFmtId="4" fontId="2" fillId="0" borderId="128" xfId="0" applyNumberFormat="1" applyFont="1" applyFill="1" applyBorder="1" applyAlignment="1">
      <alignment horizontal="right" vertical="center"/>
    </xf>
    <xf numFmtId="183" fontId="2" fillId="0" borderId="128" xfId="0" applyNumberFormat="1" applyFont="1" applyFill="1" applyBorder="1" applyAlignment="1">
      <alignment horizontal="right" vertical="center"/>
    </xf>
    <xf numFmtId="183" fontId="2" fillId="0" borderId="12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top"/>
    </xf>
    <xf numFmtId="0" fontId="2" fillId="0" borderId="129" xfId="0" applyFont="1" applyFill="1" applyBorder="1" applyAlignment="1">
      <alignment horizontal="center" vertical="center"/>
    </xf>
    <xf numFmtId="3" fontId="2" fillId="0" borderId="129" xfId="0" applyNumberFormat="1" applyFont="1" applyFill="1" applyBorder="1" applyAlignment="1">
      <alignment horizontal="right" vertical="center"/>
    </xf>
    <xf numFmtId="0" fontId="2" fillId="0" borderId="142" xfId="0" applyFont="1" applyFill="1" applyBorder="1" applyAlignment="1">
      <alignment horizontal="right" vertical="center"/>
    </xf>
    <xf numFmtId="3" fontId="2" fillId="0" borderId="137" xfId="0" applyNumberFormat="1" applyFont="1" applyFill="1" applyBorder="1" applyAlignment="1">
      <alignment horizontal="right" vertical="center"/>
    </xf>
    <xf numFmtId="185" fontId="2" fillId="0" borderId="129" xfId="0" applyNumberFormat="1" applyFont="1" applyFill="1" applyBorder="1" applyAlignment="1">
      <alignment horizontal="right" vertical="center"/>
    </xf>
    <xf numFmtId="185" fontId="2" fillId="0" borderId="142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right" vertical="center" indent="1"/>
    </xf>
    <xf numFmtId="38" fontId="2" fillId="0" borderId="62" xfId="49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3" fontId="2" fillId="0" borderId="52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52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 wrapText="1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76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77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horizontal="right" vertical="center"/>
    </xf>
    <xf numFmtId="178" fontId="2" fillId="0" borderId="59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76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distributed" vertical="center" wrapText="1" indent="4"/>
    </xf>
    <xf numFmtId="0" fontId="2" fillId="0" borderId="1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81" xfId="0" applyNumberFormat="1" applyFont="1" applyFill="1" applyBorder="1" applyAlignment="1">
      <alignment horizontal="right"/>
    </xf>
    <xf numFmtId="0" fontId="2" fillId="0" borderId="109" xfId="0" applyFont="1" applyFill="1" applyBorder="1" applyAlignment="1">
      <alignment horizontal="right"/>
    </xf>
    <xf numFmtId="0" fontId="2" fillId="0" borderId="110" xfId="0" applyFont="1" applyFill="1" applyBorder="1" applyAlignment="1">
      <alignment horizontal="right"/>
    </xf>
    <xf numFmtId="3" fontId="2" fillId="0" borderId="111" xfId="0" applyNumberFormat="1" applyFont="1" applyFill="1" applyBorder="1" applyAlignment="1">
      <alignment horizontal="right"/>
    </xf>
    <xf numFmtId="0" fontId="2" fillId="0" borderId="112" xfId="0" applyFont="1" applyFill="1" applyBorder="1" applyAlignment="1">
      <alignment horizontal="right"/>
    </xf>
    <xf numFmtId="3" fontId="2" fillId="0" borderId="124" xfId="0" applyNumberFormat="1" applyFont="1" applyFill="1" applyBorder="1" applyAlignment="1">
      <alignment horizontal="right"/>
    </xf>
    <xf numFmtId="0" fontId="2" fillId="0" borderId="124" xfId="0" applyFont="1" applyFill="1" applyBorder="1" applyAlignment="1">
      <alignment horizontal="right"/>
    </xf>
    <xf numFmtId="0" fontId="2" fillId="0" borderId="111" xfId="0" applyFont="1" applyFill="1" applyBorder="1" applyAlignment="1">
      <alignment horizontal="right"/>
    </xf>
    <xf numFmtId="0" fontId="2" fillId="0" borderId="125" xfId="0" applyFont="1" applyFill="1" applyBorder="1" applyAlignment="1">
      <alignment horizontal="right"/>
    </xf>
    <xf numFmtId="3" fontId="2" fillId="0" borderId="59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196" fontId="2" fillId="0" borderId="3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59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24" xfId="0" applyFont="1" applyFill="1" applyBorder="1" applyAlignment="1">
      <alignment horizontal="right" vertical="center"/>
    </xf>
    <xf numFmtId="0" fontId="2" fillId="0" borderId="125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11" xfId="0" applyNumberFormat="1" applyFont="1" applyFill="1" applyBorder="1" applyAlignment="1">
      <alignment horizontal="right" vertical="center"/>
    </xf>
    <xf numFmtId="3" fontId="2" fillId="0" borderId="124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7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122" xfId="0" applyFont="1" applyFill="1" applyBorder="1" applyAlignment="1">
      <alignment horizontal="right" vertical="center"/>
    </xf>
    <xf numFmtId="0" fontId="2" fillId="0" borderId="126" xfId="0" applyFont="1" applyFill="1" applyBorder="1" applyAlignment="1">
      <alignment horizontal="right" vertical="center"/>
    </xf>
    <xf numFmtId="0" fontId="2" fillId="0" borderId="127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 indent="2"/>
    </xf>
    <xf numFmtId="0" fontId="2" fillId="0" borderId="62" xfId="0" applyFont="1" applyFill="1" applyBorder="1" applyAlignment="1">
      <alignment horizontal="right" vertical="center" indent="2"/>
    </xf>
    <xf numFmtId="49" fontId="2" fillId="0" borderId="62" xfId="0" applyNumberFormat="1" applyFont="1" applyFill="1" applyBorder="1" applyAlignment="1">
      <alignment horizontal="right" vertical="center" indent="2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09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64" xfId="0" applyFont="1" applyFill="1" applyBorder="1" applyAlignment="1">
      <alignment horizontal="distributed" vertical="center" indent="2"/>
    </xf>
    <xf numFmtId="0" fontId="2" fillId="0" borderId="48" xfId="0" applyFont="1" applyFill="1" applyBorder="1" applyAlignment="1">
      <alignment horizontal="distributed" vertical="center" indent="2"/>
    </xf>
    <xf numFmtId="0" fontId="2" fillId="0" borderId="38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59" xfId="0" applyFont="1" applyFill="1" applyBorder="1" applyAlignment="1">
      <alignment horizontal="distributed" vertical="center" indent="2"/>
    </xf>
    <xf numFmtId="0" fontId="2" fillId="0" borderId="68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distributed" vertical="center" indent="2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distributed" textRotation="255" wrapText="1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24" xfId="0" applyFont="1" applyFill="1" applyBorder="1" applyAlignment="1">
      <alignment horizontal="center" vertical="distributed" textRotation="255" indent="2"/>
    </xf>
    <xf numFmtId="0" fontId="2" fillId="0" borderId="27" xfId="0" applyFont="1" applyFill="1" applyBorder="1" applyAlignment="1">
      <alignment horizontal="center" vertical="distributed" textRotation="255" indent="2"/>
    </xf>
    <xf numFmtId="0" fontId="2" fillId="0" borderId="30" xfId="0" applyFont="1" applyFill="1" applyBorder="1" applyAlignment="1">
      <alignment horizontal="center" vertical="distributed" textRotation="255" indent="2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 indent="1"/>
    </xf>
    <xf numFmtId="177" fontId="2" fillId="0" borderId="33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 wrapText="1" indent="5"/>
    </xf>
    <xf numFmtId="0" fontId="2" fillId="0" borderId="17" xfId="0" applyFont="1" applyFill="1" applyBorder="1" applyAlignment="1">
      <alignment horizontal="center" vertical="center" wrapText="1"/>
    </xf>
    <xf numFmtId="177" fontId="2" fillId="0" borderId="46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59" xfId="0" applyNumberFormat="1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85" fontId="2" fillId="0" borderId="38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59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185" fontId="2" fillId="0" borderId="11" xfId="0" applyNumberFormat="1" applyFont="1" applyFill="1" applyBorder="1" applyAlignment="1">
      <alignment horizontal="right" vertical="center" indent="1"/>
    </xf>
    <xf numFmtId="185" fontId="2" fillId="0" borderId="51" xfId="0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horizontal="right" vertical="center" indent="1"/>
    </xf>
    <xf numFmtId="181" fontId="2" fillId="0" borderId="51" xfId="0" applyNumberFormat="1" applyFont="1" applyFill="1" applyBorder="1" applyAlignment="1">
      <alignment horizontal="right" vertical="center" indent="1"/>
    </xf>
    <xf numFmtId="181" fontId="2" fillId="0" borderId="61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2225"/>
          <c:w val="0.63925"/>
          <c:h val="0.732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'30'!$N$5:$N$15</c:f>
              <c:strCache/>
            </c:strRef>
          </c:cat>
          <c:val>
            <c:numRef>
              <c:f>'30'!$O$5:$O$15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0425"/>
          <c:w val="0.636"/>
          <c:h val="0.763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'30'!$P$5:$P$20</c:f>
              <c:strCache/>
            </c:strRef>
          </c:cat>
          <c:val>
            <c:numRef>
              <c:f>'30'!$Q$5:$Q$20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21275"/>
          <c:w val="0.63725"/>
          <c:h val="0.731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'31'!$N$6:$N$21</c:f>
              <c:strCache/>
            </c:strRef>
          </c:cat>
          <c:val>
            <c:numRef>
              <c:f>'31'!$O$6:$O$21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205"/>
          <c:w val="0.6365"/>
          <c:h val="0.731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'31'!$P$6:$P$24</c:f>
              <c:strCache/>
            </c:strRef>
          </c:cat>
          <c:val>
            <c:numRef>
              <c:f>'31'!$Q$6:$Q$24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15</xdr:row>
      <xdr:rowOff>104775</xdr:rowOff>
    </xdr:from>
    <xdr:to>
      <xdr:col>9</xdr:col>
      <xdr:colOff>123825</xdr:colOff>
      <xdr:row>15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81125" y="429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123825</xdr:rowOff>
    </xdr:from>
    <xdr:to>
      <xdr:col>9</xdr:col>
      <xdr:colOff>114300</xdr:colOff>
      <xdr:row>18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19250" y="5029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29100" y="526732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23,356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19575" y="553402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5,024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38625" y="578167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29100" y="604837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29100" y="681037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29100" y="706755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47625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29100" y="7353300"/>
          <a:ext cx="1552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9,371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28875" y="7181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3990975" y="6924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3990975" y="6924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3990975" y="745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123825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190500" y="5572125"/>
          <a:ext cx="3838575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5" y="576"/>
            <a:ext cx="95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31,168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5" y="699"/>
            <a:ext cx="143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20,084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5" y="768"/>
            <a:ext cx="143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9,105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1,457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07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60,357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00475" y="539115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23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2355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4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d70cbda5-5fd4-4e4b-80af-c2361967053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38a8d459-8857-4f91-83e8-10fe9ad04c2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fld>
            <a:fld id="{3eec399f-1914-4ad6-af3a-3411c154a2e9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71a494b9-dad8-4507-bdc2-f5863eb91279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32,891</a:t>
            </a:fld>
            <a:fld id="{33c2388a-ffb7-4ad7-9319-c0f9cd0abdf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fLocksText="0"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0ac75cc6-3677-4012-8806-11f73b88946c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2085975</xdr:colOff>
      <xdr:row>27</xdr:row>
      <xdr:rowOff>47625</xdr:rowOff>
    </xdr:from>
    <xdr:to>
      <xdr:col>10</xdr:col>
      <xdr:colOff>57150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2914650" y="7172325"/>
        <a:ext cx="370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33</xdr:row>
      <xdr:rowOff>57150</xdr:rowOff>
    </xdr:from>
    <xdr:to>
      <xdr:col>8</xdr:col>
      <xdr:colOff>314325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30530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2298ed8-6e98-4aaf-ab79-4c1bd40eaece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b9ab0051-5beb-42dc-a23f-e246811fecc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66ca1b1d-fbe4-40a8-85eb-93ffdd24c3a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dab3ac2-a923-4705-a5bc-df3bcf77868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1e61fb8e-5cd4-43d7-9187-14ded12218a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fLocksText="0"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89421984-b6b8-46a8-ad73-7f75c40cb1c3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76400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885825</xdr:colOff>
      <xdr:row>30</xdr:row>
      <xdr:rowOff>161925</xdr:rowOff>
    </xdr:from>
    <xdr:to>
      <xdr:col>3</xdr:col>
      <xdr:colOff>1533525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714500" y="78581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3</xdr:col>
      <xdr:colOff>1190625</xdr:colOff>
      <xdr:row>34</xdr:row>
      <xdr:rowOff>152400</xdr:rowOff>
    </xdr:from>
    <xdr:to>
      <xdr:col>3</xdr:col>
      <xdr:colOff>1971675</xdr:colOff>
      <xdr:row>37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19300" y="8610600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20.7%</a:t>
          </a:r>
        </a:p>
      </xdr:txBody>
    </xdr:sp>
    <xdr:clientData/>
  </xdr:twoCellAnchor>
  <xdr:twoCellAnchor>
    <xdr:from>
      <xdr:col>3</xdr:col>
      <xdr:colOff>1600200</xdr:colOff>
      <xdr:row>38</xdr:row>
      <xdr:rowOff>66675</xdr:rowOff>
    </xdr:from>
    <xdr:to>
      <xdr:col>4</xdr:col>
      <xdr:colOff>0</xdr:colOff>
      <xdr:row>43</xdr:row>
      <xdr:rowOff>85725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428875" y="92868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0.6%</a:t>
          </a:r>
        </a:p>
      </xdr:txBody>
    </xdr:sp>
    <xdr:clientData/>
  </xdr:twoCellAnchor>
  <xdr:twoCellAnchor>
    <xdr:from>
      <xdr:col>3</xdr:col>
      <xdr:colOff>923925</xdr:colOff>
      <xdr:row>37</xdr:row>
      <xdr:rowOff>161925</xdr:rowOff>
    </xdr:from>
    <xdr:to>
      <xdr:col>3</xdr:col>
      <xdr:colOff>1495425</xdr:colOff>
      <xdr:row>41</xdr:row>
      <xdr:rowOff>76200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752600" y="9191625"/>
          <a:ext cx="571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7.5%</a:t>
          </a:r>
        </a:p>
      </xdr:txBody>
    </xdr:sp>
    <xdr:clientData/>
  </xdr:twoCellAnchor>
  <xdr:twoCellAnchor>
    <xdr:from>
      <xdr:col>3</xdr:col>
      <xdr:colOff>219075</xdr:colOff>
      <xdr:row>37</xdr:row>
      <xdr:rowOff>95250</xdr:rowOff>
    </xdr:from>
    <xdr:to>
      <xdr:col>3</xdr:col>
      <xdr:colOff>1076325</xdr:colOff>
      <xdr:row>42</xdr:row>
      <xdr:rowOff>9525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047750" y="9124950"/>
          <a:ext cx="8572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小売業・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21.7%</a:t>
          </a:r>
        </a:p>
      </xdr:txBody>
    </xdr:sp>
    <xdr:clientData/>
  </xdr:twoCellAnchor>
  <xdr:twoCellAnchor>
    <xdr:from>
      <xdr:col>1</xdr:col>
      <xdr:colOff>85725</xdr:colOff>
      <xdr:row>39</xdr:row>
      <xdr:rowOff>133350</xdr:rowOff>
    </xdr:from>
    <xdr:to>
      <xdr:col>3</xdr:col>
      <xdr:colOff>495300</xdr:colOff>
      <xdr:row>42</xdr:row>
      <xdr:rowOff>76200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66700" y="9544050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114300</xdr:colOff>
      <xdr:row>39</xdr:row>
      <xdr:rowOff>161925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0" y="9039225"/>
          <a:ext cx="6572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1</xdr:col>
      <xdr:colOff>276225</xdr:colOff>
      <xdr:row>33</xdr:row>
      <xdr:rowOff>28575</xdr:rowOff>
    </xdr:from>
    <xdr:to>
      <xdr:col>3</xdr:col>
      <xdr:colOff>476250</xdr:colOff>
      <xdr:row>36</xdr:row>
      <xdr:rowOff>57150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457200" y="82962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25.0%</a:t>
          </a:r>
        </a:p>
      </xdr:txBody>
    </xdr:sp>
    <xdr:clientData/>
  </xdr:twoCellAnchor>
  <xdr:twoCellAnchor>
    <xdr:from>
      <xdr:col>0</xdr:col>
      <xdr:colOff>114300</xdr:colOff>
      <xdr:row>28</xdr:row>
      <xdr:rowOff>161925</xdr:rowOff>
    </xdr:from>
    <xdr:to>
      <xdr:col>3</xdr:col>
      <xdr:colOff>28575</xdr:colOff>
      <xdr:row>29</xdr:row>
      <xdr:rowOff>161925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14300" y="747712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57150</xdr:colOff>
      <xdr:row>27</xdr:row>
      <xdr:rowOff>171450</xdr:rowOff>
    </xdr:from>
    <xdr:to>
      <xdr:col>3</xdr:col>
      <xdr:colOff>581025</xdr:colOff>
      <xdr:row>29</xdr:row>
      <xdr:rowOff>38100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38125" y="7296150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1.8%</a:t>
          </a:r>
        </a:p>
      </xdr:txBody>
    </xdr:sp>
    <xdr:clientData/>
  </xdr:twoCellAnchor>
  <xdr:twoCellAnchor>
    <xdr:from>
      <xdr:col>7</xdr:col>
      <xdr:colOff>276225</xdr:colOff>
      <xdr:row>27</xdr:row>
      <xdr:rowOff>171450</xdr:rowOff>
    </xdr:from>
    <xdr:to>
      <xdr:col>9</xdr:col>
      <xdr:colOff>66675</xdr:colOff>
      <xdr:row>29</xdr:row>
      <xdr:rowOff>47625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5086350" y="729615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7</xdr:col>
      <xdr:colOff>285750</xdr:colOff>
      <xdr:row>30</xdr:row>
      <xdr:rowOff>161925</xdr:rowOff>
    </xdr:from>
    <xdr:to>
      <xdr:col>8</xdr:col>
      <xdr:colOff>352425</xdr:colOff>
      <xdr:row>33</xdr:row>
      <xdr:rowOff>171450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5095875" y="7858125"/>
          <a:ext cx="600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8</xdr:col>
      <xdr:colOff>95250</xdr:colOff>
      <xdr:row>33</xdr:row>
      <xdr:rowOff>123825</xdr:rowOff>
    </xdr:from>
    <xdr:to>
      <xdr:col>9</xdr:col>
      <xdr:colOff>171450</xdr:colOff>
      <xdr:row>36</xdr:row>
      <xdr:rowOff>171450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5438775" y="8391525"/>
          <a:ext cx="609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9</xdr:col>
      <xdr:colOff>152400</xdr:colOff>
      <xdr:row>32</xdr:row>
      <xdr:rowOff>152400</xdr:rowOff>
    </xdr:from>
    <xdr:to>
      <xdr:col>12</xdr:col>
      <xdr:colOff>28575</xdr:colOff>
      <xdr:row>38</xdr:row>
      <xdr:rowOff>57150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6029325" y="8229600"/>
          <a:ext cx="838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>
    <xdr:from>
      <xdr:col>8</xdr:col>
      <xdr:colOff>504825</xdr:colOff>
      <xdr:row>38</xdr:row>
      <xdr:rowOff>152400</xdr:rowOff>
    </xdr:from>
    <xdr:to>
      <xdr:col>11</xdr:col>
      <xdr:colOff>171450</xdr:colOff>
      <xdr:row>42</xdr:row>
      <xdr:rowOff>0</xdr:rowOff>
    </xdr:to>
    <xdr:sp>
      <xdr:nvSpPr>
        <xdr:cNvPr id="28" name="テキスト ボックス 32"/>
        <xdr:cNvSpPr txBox="1">
          <a:spLocks noChangeArrowheads="1"/>
        </xdr:cNvSpPr>
      </xdr:nvSpPr>
      <xdr:spPr>
        <a:xfrm>
          <a:off x="5848350" y="9372600"/>
          <a:ext cx="942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7</xdr:col>
      <xdr:colOff>523875</xdr:colOff>
      <xdr:row>37</xdr:row>
      <xdr:rowOff>57150</xdr:rowOff>
    </xdr:from>
    <xdr:to>
      <xdr:col>9</xdr:col>
      <xdr:colOff>104775</xdr:colOff>
      <xdr:row>40</xdr:row>
      <xdr:rowOff>57150</xdr:rowOff>
    </xdr:to>
    <xdr:sp>
      <xdr:nvSpPr>
        <xdr:cNvPr id="29" name="テキスト ボックス 33"/>
        <xdr:cNvSpPr txBox="1">
          <a:spLocks noChangeArrowheads="1"/>
        </xdr:cNvSpPr>
      </xdr:nvSpPr>
      <xdr:spPr>
        <a:xfrm>
          <a:off x="5334000" y="9086850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6</xdr:col>
      <xdr:colOff>276225</xdr:colOff>
      <xdr:row>38</xdr:row>
      <xdr:rowOff>47625</xdr:rowOff>
    </xdr:from>
    <xdr:to>
      <xdr:col>8</xdr:col>
      <xdr:colOff>104775</xdr:colOff>
      <xdr:row>40</xdr:row>
      <xdr:rowOff>161925</xdr:rowOff>
    </xdr:to>
    <xdr:sp>
      <xdr:nvSpPr>
        <xdr:cNvPr id="30" name="テキスト ボックス 34"/>
        <xdr:cNvSpPr txBox="1">
          <a:spLocks noChangeArrowheads="1"/>
        </xdr:cNvSpPr>
      </xdr:nvSpPr>
      <xdr:spPr>
        <a:xfrm>
          <a:off x="4552950" y="9267825"/>
          <a:ext cx="895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17.9%</a:t>
          </a:r>
        </a:p>
      </xdr:txBody>
    </xdr:sp>
    <xdr:clientData/>
  </xdr:twoCellAnchor>
  <xdr:twoCellAnchor>
    <xdr:from>
      <xdr:col>6</xdr:col>
      <xdr:colOff>180975</xdr:colOff>
      <xdr:row>41</xdr:row>
      <xdr:rowOff>57150</xdr:rowOff>
    </xdr:from>
    <xdr:to>
      <xdr:col>8</xdr:col>
      <xdr:colOff>352425</xdr:colOff>
      <xdr:row>42</xdr:row>
      <xdr:rowOff>123825</xdr:rowOff>
    </xdr:to>
    <xdr:sp>
      <xdr:nvSpPr>
        <xdr:cNvPr id="31" name="テキスト ボックス 39"/>
        <xdr:cNvSpPr txBox="1">
          <a:spLocks noChangeArrowheads="1"/>
        </xdr:cNvSpPr>
      </xdr:nvSpPr>
      <xdr:spPr>
        <a:xfrm>
          <a:off x="4457700" y="9848850"/>
          <a:ext cx="123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4</xdr:col>
      <xdr:colOff>523875</xdr:colOff>
      <xdr:row>40</xdr:row>
      <xdr:rowOff>66675</xdr:rowOff>
    </xdr:from>
    <xdr:to>
      <xdr:col>6</xdr:col>
      <xdr:colOff>209550</xdr:colOff>
      <xdr:row>42</xdr:row>
      <xdr:rowOff>171450</xdr:rowOff>
    </xdr:to>
    <xdr:sp>
      <xdr:nvSpPr>
        <xdr:cNvPr id="32" name="テキスト ボックス 40"/>
        <xdr:cNvSpPr txBox="1">
          <a:spLocks noChangeArrowheads="1"/>
        </xdr:cNvSpPr>
      </xdr:nvSpPr>
      <xdr:spPr>
        <a:xfrm>
          <a:off x="3733800" y="96678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4</xdr:col>
      <xdr:colOff>200025</xdr:colOff>
      <xdr:row>38</xdr:row>
      <xdr:rowOff>19050</xdr:rowOff>
    </xdr:from>
    <xdr:to>
      <xdr:col>5</xdr:col>
      <xdr:colOff>400050</xdr:colOff>
      <xdr:row>41</xdr:row>
      <xdr:rowOff>104775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3409950" y="9239250"/>
          <a:ext cx="733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123825</xdr:colOff>
      <xdr:row>35</xdr:row>
      <xdr:rowOff>114300</xdr:rowOff>
    </xdr:from>
    <xdr:to>
      <xdr:col>7</xdr:col>
      <xdr:colOff>9525</xdr:colOff>
      <xdr:row>38</xdr:row>
      <xdr:rowOff>66675</xdr:rowOff>
    </xdr:to>
    <xdr:sp>
      <xdr:nvSpPr>
        <xdr:cNvPr id="34" name="テキスト ボックス 42"/>
        <xdr:cNvSpPr txBox="1">
          <a:spLocks noChangeArrowheads="1"/>
        </xdr:cNvSpPr>
      </xdr:nvSpPr>
      <xdr:spPr>
        <a:xfrm>
          <a:off x="3867150" y="8763000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4</xdr:col>
      <xdr:colOff>171450</xdr:colOff>
      <xdr:row>34</xdr:row>
      <xdr:rowOff>19050</xdr:rowOff>
    </xdr:from>
    <xdr:to>
      <xdr:col>5</xdr:col>
      <xdr:colOff>285750</xdr:colOff>
      <xdr:row>38</xdr:row>
      <xdr:rowOff>76200</xdr:rowOff>
    </xdr:to>
    <xdr:sp>
      <xdr:nvSpPr>
        <xdr:cNvPr id="35" name="テキスト ボックス 43"/>
        <xdr:cNvSpPr txBox="1">
          <a:spLocks noChangeArrowheads="1"/>
        </xdr:cNvSpPr>
      </xdr:nvSpPr>
      <xdr:spPr>
        <a:xfrm>
          <a:off x="3381375" y="847725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5</xdr:col>
      <xdr:colOff>514350</xdr:colOff>
      <xdr:row>33</xdr:row>
      <xdr:rowOff>66675</xdr:rowOff>
    </xdr:to>
    <xdr:sp>
      <xdr:nvSpPr>
        <xdr:cNvPr id="36" name="テキスト ボックス 44"/>
        <xdr:cNvSpPr txBox="1">
          <a:spLocks noChangeArrowheads="1"/>
        </xdr:cNvSpPr>
      </xdr:nvSpPr>
      <xdr:spPr>
        <a:xfrm>
          <a:off x="3286125" y="778192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276225</xdr:colOff>
      <xdr:row>31</xdr:row>
      <xdr:rowOff>180975</xdr:rowOff>
    </xdr:from>
    <xdr:to>
      <xdr:col>7</xdr:col>
      <xdr:colOff>228600</xdr:colOff>
      <xdr:row>34</xdr:row>
      <xdr:rowOff>161925</xdr:rowOff>
    </xdr:to>
    <xdr:sp>
      <xdr:nvSpPr>
        <xdr:cNvPr id="37" name="テキスト ボックス 45"/>
        <xdr:cNvSpPr txBox="1">
          <a:spLocks noChangeArrowheads="1"/>
        </xdr:cNvSpPr>
      </xdr:nvSpPr>
      <xdr:spPr>
        <a:xfrm>
          <a:off x="4019550" y="8067675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4</xdr:col>
      <xdr:colOff>133350</xdr:colOff>
      <xdr:row>28</xdr:row>
      <xdr:rowOff>171450</xdr:rowOff>
    </xdr:from>
    <xdr:to>
      <xdr:col>5</xdr:col>
      <xdr:colOff>514350</xdr:colOff>
      <xdr:row>30</xdr:row>
      <xdr:rowOff>19050</xdr:rowOff>
    </xdr:to>
    <xdr:sp>
      <xdr:nvSpPr>
        <xdr:cNvPr id="38" name="テキスト ボックス 46"/>
        <xdr:cNvSpPr txBox="1">
          <a:spLocks noChangeArrowheads="1"/>
        </xdr:cNvSpPr>
      </xdr:nvSpPr>
      <xdr:spPr>
        <a:xfrm>
          <a:off x="3343275" y="74866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6</xdr:col>
      <xdr:colOff>533400</xdr:colOff>
      <xdr:row>29</xdr:row>
      <xdr:rowOff>28575</xdr:rowOff>
    </xdr:to>
    <xdr:sp>
      <xdr:nvSpPr>
        <xdr:cNvPr id="39" name="テキスト ボックス 47"/>
        <xdr:cNvSpPr txBox="1">
          <a:spLocks noChangeArrowheads="1"/>
        </xdr:cNvSpPr>
      </xdr:nvSpPr>
      <xdr:spPr>
        <a:xfrm>
          <a:off x="3771900" y="73152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6</xdr:col>
      <xdr:colOff>533400</xdr:colOff>
      <xdr:row>28</xdr:row>
      <xdr:rowOff>104775</xdr:rowOff>
    </xdr:from>
    <xdr:to>
      <xdr:col>7</xdr:col>
      <xdr:colOff>66675</xdr:colOff>
      <xdr:row>29</xdr:row>
      <xdr:rowOff>161925</xdr:rowOff>
    </xdr:to>
    <xdr:sp>
      <xdr:nvSpPr>
        <xdr:cNvPr id="40" name="カギ線コネクタ 87"/>
        <xdr:cNvSpPr>
          <a:spLocks/>
        </xdr:cNvSpPr>
      </xdr:nvSpPr>
      <xdr:spPr>
        <a:xfrm>
          <a:off x="481012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104775</xdr:rowOff>
    </xdr:from>
    <xdr:to>
      <xdr:col>7</xdr:col>
      <xdr:colOff>276225</xdr:colOff>
      <xdr:row>29</xdr:row>
      <xdr:rowOff>161925</xdr:rowOff>
    </xdr:to>
    <xdr:sp>
      <xdr:nvSpPr>
        <xdr:cNvPr id="41" name="カギ線コネクタ 87"/>
        <xdr:cNvSpPr>
          <a:spLocks/>
        </xdr:cNvSpPr>
      </xdr:nvSpPr>
      <xdr:spPr>
        <a:xfrm rot="10800000" flipV="1">
          <a:off x="501967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42" name="カギ線コネクタ 87"/>
        <xdr:cNvSpPr>
          <a:spLocks/>
        </xdr:cNvSpPr>
      </xdr:nvSpPr>
      <xdr:spPr>
        <a:xfrm rot="10800000" flipV="1">
          <a:off x="1600200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28</xdr:row>
      <xdr:rowOff>104775</xdr:rowOff>
    </xdr:from>
    <xdr:to>
      <xdr:col>3</xdr:col>
      <xdr:colOff>666750</xdr:colOff>
      <xdr:row>29</xdr:row>
      <xdr:rowOff>152400</xdr:rowOff>
    </xdr:to>
    <xdr:sp>
      <xdr:nvSpPr>
        <xdr:cNvPr id="43" name="カギ線コネクタ 87"/>
        <xdr:cNvSpPr>
          <a:spLocks/>
        </xdr:cNvSpPr>
      </xdr:nvSpPr>
      <xdr:spPr>
        <a:xfrm>
          <a:off x="1409700" y="7419975"/>
          <a:ext cx="85725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190500</xdr:rowOff>
    </xdr:from>
    <xdr:to>
      <xdr:col>9</xdr:col>
      <xdr:colOff>333375</xdr:colOff>
      <xdr:row>37</xdr:row>
      <xdr:rowOff>47625</xdr:rowOff>
    </xdr:to>
    <xdr:sp>
      <xdr:nvSpPr>
        <xdr:cNvPr id="44" name="カギ線コネクタ 87"/>
        <xdr:cNvSpPr>
          <a:spLocks/>
        </xdr:cNvSpPr>
      </xdr:nvSpPr>
      <xdr:spPr>
        <a:xfrm flipV="1">
          <a:off x="5943600" y="9029700"/>
          <a:ext cx="266700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133350</xdr:rowOff>
    </xdr:from>
    <xdr:to>
      <xdr:col>9</xdr:col>
      <xdr:colOff>304800</xdr:colOff>
      <xdr:row>38</xdr:row>
      <xdr:rowOff>171450</xdr:rowOff>
    </xdr:to>
    <xdr:sp>
      <xdr:nvSpPr>
        <xdr:cNvPr id="45" name="カギ線コネクタ 87"/>
        <xdr:cNvSpPr>
          <a:spLocks/>
        </xdr:cNvSpPr>
      </xdr:nvSpPr>
      <xdr:spPr>
        <a:xfrm>
          <a:off x="5905500" y="9163050"/>
          <a:ext cx="276225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39</xdr:row>
      <xdr:rowOff>152400</xdr:rowOff>
    </xdr:from>
    <xdr:to>
      <xdr:col>6</xdr:col>
      <xdr:colOff>171450</xdr:colOff>
      <xdr:row>41</xdr:row>
      <xdr:rowOff>180975</xdr:rowOff>
    </xdr:to>
    <xdr:sp>
      <xdr:nvSpPr>
        <xdr:cNvPr id="46" name="カギ線コネクタ 87"/>
        <xdr:cNvSpPr>
          <a:spLocks/>
        </xdr:cNvSpPr>
      </xdr:nvSpPr>
      <xdr:spPr>
        <a:xfrm rot="16200000" flipH="1">
          <a:off x="4371975" y="9563100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9525</xdr:rowOff>
    </xdr:from>
    <xdr:to>
      <xdr:col>5</xdr:col>
      <xdr:colOff>219075</xdr:colOff>
      <xdr:row>34</xdr:row>
      <xdr:rowOff>38100</xdr:rowOff>
    </xdr:to>
    <xdr:sp>
      <xdr:nvSpPr>
        <xdr:cNvPr id="47" name="カギ線コネクタ 87"/>
        <xdr:cNvSpPr>
          <a:spLocks/>
        </xdr:cNvSpPr>
      </xdr:nvSpPr>
      <xdr:spPr>
        <a:xfrm>
          <a:off x="3686175" y="8277225"/>
          <a:ext cx="27622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95250</xdr:rowOff>
    </xdr:from>
    <xdr:to>
      <xdr:col>6</xdr:col>
      <xdr:colOff>352425</xdr:colOff>
      <xdr:row>30</xdr:row>
      <xdr:rowOff>9525</xdr:rowOff>
    </xdr:to>
    <xdr:sp>
      <xdr:nvSpPr>
        <xdr:cNvPr id="48" name="カギ線コネクタ 87"/>
        <xdr:cNvSpPr>
          <a:spLocks/>
        </xdr:cNvSpPr>
      </xdr:nvSpPr>
      <xdr:spPr>
        <a:xfrm>
          <a:off x="4257675" y="76009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76200</xdr:rowOff>
    </xdr:from>
    <xdr:to>
      <xdr:col>6</xdr:col>
      <xdr:colOff>19050</xdr:colOff>
      <xdr:row>40</xdr:row>
      <xdr:rowOff>76200</xdr:rowOff>
    </xdr:to>
    <xdr:sp>
      <xdr:nvSpPr>
        <xdr:cNvPr id="49" name="直線コネクタ 107"/>
        <xdr:cNvSpPr>
          <a:spLocks/>
        </xdr:cNvSpPr>
      </xdr:nvSpPr>
      <xdr:spPr>
        <a:xfrm flipH="1">
          <a:off x="4076700" y="9486900"/>
          <a:ext cx="21907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133350</xdr:rowOff>
    </xdr:from>
    <xdr:to>
      <xdr:col>5</xdr:col>
      <xdr:colOff>419100</xdr:colOff>
      <xdr:row>38</xdr:row>
      <xdr:rowOff>180975</xdr:rowOff>
    </xdr:to>
    <xdr:sp>
      <xdr:nvSpPr>
        <xdr:cNvPr id="50" name="直線コネクタ 107"/>
        <xdr:cNvSpPr>
          <a:spLocks/>
        </xdr:cNvSpPr>
      </xdr:nvSpPr>
      <xdr:spPr>
        <a:xfrm flipH="1">
          <a:off x="3943350" y="9353550"/>
          <a:ext cx="2190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0</xdr:rowOff>
    </xdr:from>
    <xdr:to>
      <xdr:col>5</xdr:col>
      <xdr:colOff>209550</xdr:colOff>
      <xdr:row>35</xdr:row>
      <xdr:rowOff>9525</xdr:rowOff>
    </xdr:to>
    <xdr:sp>
      <xdr:nvSpPr>
        <xdr:cNvPr id="51" name="直線コネクタ 107"/>
        <xdr:cNvSpPr>
          <a:spLocks/>
        </xdr:cNvSpPr>
      </xdr:nvSpPr>
      <xdr:spPr>
        <a:xfrm flipH="1" flipV="1">
          <a:off x="3790950" y="8648700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1457325</xdr:colOff>
      <xdr:row>38</xdr:row>
      <xdr:rowOff>171450</xdr:rowOff>
    </xdr:from>
    <xdr:to>
      <xdr:col>3</xdr:col>
      <xdr:colOff>1619250</xdr:colOff>
      <xdr:row>39</xdr:row>
      <xdr:rowOff>133350</xdr:rowOff>
    </xdr:to>
    <xdr:sp>
      <xdr:nvSpPr>
        <xdr:cNvPr id="52" name="直線コネクタ 107"/>
        <xdr:cNvSpPr>
          <a:spLocks/>
        </xdr:cNvSpPr>
      </xdr:nvSpPr>
      <xdr:spPr>
        <a:xfrm>
          <a:off x="2286000" y="9391650"/>
          <a:ext cx="1619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171450</xdr:rowOff>
    </xdr:from>
    <xdr:to>
      <xdr:col>2</xdr:col>
      <xdr:colOff>114300</xdr:colOff>
      <xdr:row>39</xdr:row>
      <xdr:rowOff>142875</xdr:rowOff>
    </xdr:to>
    <xdr:sp>
      <xdr:nvSpPr>
        <xdr:cNvPr id="53" name="カギ線コネクタ 87"/>
        <xdr:cNvSpPr>
          <a:spLocks/>
        </xdr:cNvSpPr>
      </xdr:nvSpPr>
      <xdr:spPr>
        <a:xfrm rot="5400000">
          <a:off x="495300" y="9201150"/>
          <a:ext cx="161925" cy="352425"/>
        </a:xfrm>
        <a:prstGeom prst="bentConnector3">
          <a:avLst>
            <a:gd name="adj" fmla="val -6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57150</xdr:rowOff>
    </xdr:from>
    <xdr:to>
      <xdr:col>2</xdr:col>
      <xdr:colOff>28575</xdr:colOff>
      <xdr:row>37</xdr:row>
      <xdr:rowOff>114300</xdr:rowOff>
    </xdr:to>
    <xdr:sp>
      <xdr:nvSpPr>
        <xdr:cNvPr id="54" name="直線コネクタ 107"/>
        <xdr:cNvSpPr>
          <a:spLocks/>
        </xdr:cNvSpPr>
      </xdr:nvSpPr>
      <xdr:spPr>
        <a:xfrm flipV="1">
          <a:off x="476250" y="9086850"/>
          <a:ext cx="952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466725</xdr:colOff>
      <xdr:row>29</xdr:row>
      <xdr:rowOff>180975</xdr:rowOff>
    </xdr:to>
    <xdr:sp>
      <xdr:nvSpPr>
        <xdr:cNvPr id="55" name="カギ線コネクタ 87"/>
        <xdr:cNvSpPr>
          <a:spLocks/>
        </xdr:cNvSpPr>
      </xdr:nvSpPr>
      <xdr:spPr>
        <a:xfrm>
          <a:off x="857250" y="7572375"/>
          <a:ext cx="43815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19050</xdr:rowOff>
    </xdr:to>
    <xdr:graphicFrame>
      <xdr:nvGraphicFramePr>
        <xdr:cNvPr id="1" name="グラフ 32"/>
        <xdr:cNvGraphicFramePr/>
      </xdr:nvGraphicFramePr>
      <xdr:xfrm>
        <a:off x="0" y="6896100"/>
        <a:ext cx="3552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104775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4b63a1b-4cf4-4227-8cc3-088f93ca260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de9465e1-f04a-4d33-b96c-712e5c1d3e9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4de22412-93ff-4231-ae81-13fefdebd83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d3bcd98e-9931-4a76-bf58-305b4c594c1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aec608d1-1638-4e96-8059-5f65faa3b3d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2006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05125" y="7172325"/>
        <a:ext cx="3552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1005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fLocksText="0"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62ded097-0fef-45e9-bf2c-a42920b8723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d6a978e0-a271-4a08-bbf5-a0c88417b29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af432cdb-a228-453a-b33b-39759756ef7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fLocksText="0"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f4f12ccc-3114-420b-ab3f-aca395fbc58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9e3c5d35-b2c5-492c-9bd5-98b2b4a51c8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0</xdr:rowOff>
    </xdr:from>
    <xdr:to>
      <xdr:col>9</xdr:col>
      <xdr:colOff>57150</xdr:colOff>
      <xdr:row>28</xdr:row>
      <xdr:rowOff>180975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38575" y="73152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農業，林業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076825" y="7277100"/>
          <a:ext cx="1295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4943475" y="777240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353050" y="8220075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848350" y="7705725"/>
          <a:ext cx="800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>
    <xdr:from>
      <xdr:col>10</xdr:col>
      <xdr:colOff>447675</xdr:colOff>
      <xdr:row>38</xdr:row>
      <xdr:rowOff>57150</xdr:rowOff>
    </xdr:from>
    <xdr:to>
      <xdr:col>13</xdr:col>
      <xdr:colOff>0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781675" y="9277350"/>
          <a:ext cx="800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9</xdr:col>
      <xdr:colOff>400050</xdr:colOff>
      <xdr:row>36</xdr:row>
      <xdr:rowOff>28575</xdr:rowOff>
    </xdr:from>
    <xdr:to>
      <xdr:col>11</xdr:col>
      <xdr:colOff>371475</xdr:colOff>
      <xdr:row>38</xdr:row>
      <xdr:rowOff>152400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200650" y="8867775"/>
          <a:ext cx="1038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9</xdr:col>
      <xdr:colOff>28575</xdr:colOff>
      <xdr:row>38</xdr:row>
      <xdr:rowOff>47625</xdr:rowOff>
    </xdr:from>
    <xdr:to>
      <xdr:col>11</xdr:col>
      <xdr:colOff>19050</xdr:colOff>
      <xdr:row>40</xdr:row>
      <xdr:rowOff>171450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829175" y="9267825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9</xdr:col>
      <xdr:colOff>466725</xdr:colOff>
      <xdr:row>40</xdr:row>
      <xdr:rowOff>142875</xdr:rowOff>
    </xdr:from>
    <xdr:to>
      <xdr:col>13</xdr:col>
      <xdr:colOff>1143000</xdr:colOff>
      <xdr:row>41</xdr:row>
      <xdr:rowOff>161925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267325" y="974407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857750" y="987742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29025" y="100107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248025" y="9705975"/>
          <a:ext cx="1295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52775" y="9220200"/>
          <a:ext cx="933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7</xdr:col>
      <xdr:colOff>142875</xdr:colOff>
      <xdr:row>38</xdr:row>
      <xdr:rowOff>47625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48025" y="8458200"/>
          <a:ext cx="62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7</xdr:col>
      <xdr:colOff>9525</xdr:colOff>
      <xdr:row>34</xdr:row>
      <xdr:rowOff>142875</xdr:rowOff>
    </xdr:from>
    <xdr:to>
      <xdr:col>8</xdr:col>
      <xdr:colOff>295275</xdr:colOff>
      <xdr:row>36</xdr:row>
      <xdr:rowOff>180975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743325" y="8601075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5</xdr:col>
      <xdr:colOff>504825</xdr:colOff>
      <xdr:row>30</xdr:row>
      <xdr:rowOff>161925</xdr:rowOff>
    </xdr:from>
    <xdr:to>
      <xdr:col>7</xdr:col>
      <xdr:colOff>304800</xdr:colOff>
      <xdr:row>34</xdr:row>
      <xdr:rowOff>142875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71825" y="7858125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28575</xdr:colOff>
      <xdr:row>32</xdr:row>
      <xdr:rowOff>85725</xdr:rowOff>
    </xdr:from>
    <xdr:to>
      <xdr:col>8</xdr:col>
      <xdr:colOff>438150</xdr:colOff>
      <xdr:row>36</xdr:row>
      <xdr:rowOff>76200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762375" y="8162925"/>
          <a:ext cx="9429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6</xdr:col>
      <xdr:colOff>257175</xdr:colOff>
      <xdr:row>28</xdr:row>
      <xdr:rowOff>152400</xdr:rowOff>
    </xdr:from>
    <xdr:to>
      <xdr:col>8</xdr:col>
      <xdr:colOff>28575</xdr:colOff>
      <xdr:row>29</xdr:row>
      <xdr:rowOff>171450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457575" y="7467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9</xdr:col>
      <xdr:colOff>304800</xdr:colOff>
      <xdr:row>33</xdr:row>
      <xdr:rowOff>133350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295775" y="7724775"/>
          <a:ext cx="8096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9</xdr:col>
      <xdr:colOff>57150</xdr:colOff>
      <xdr:row>28</xdr:row>
      <xdr:rowOff>95250</xdr:rowOff>
    </xdr:from>
    <xdr:to>
      <xdr:col>9</xdr:col>
      <xdr:colOff>104775</xdr:colOff>
      <xdr:row>29</xdr:row>
      <xdr:rowOff>152400</xdr:rowOff>
    </xdr:to>
    <xdr:sp>
      <xdr:nvSpPr>
        <xdr:cNvPr id="32" name="カギ線コネクタ 3"/>
        <xdr:cNvSpPr>
          <a:spLocks/>
        </xdr:cNvSpPr>
      </xdr:nvSpPr>
      <xdr:spPr>
        <a:xfrm>
          <a:off x="4857750" y="7410450"/>
          <a:ext cx="4762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4962525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47625</xdr:rowOff>
    </xdr:from>
    <xdr:to>
      <xdr:col>11</xdr:col>
      <xdr:colOff>276225</xdr:colOff>
      <xdr:row>35</xdr:row>
      <xdr:rowOff>85725</xdr:rowOff>
    </xdr:to>
    <xdr:sp>
      <xdr:nvSpPr>
        <xdr:cNvPr id="34" name="カギ線コネクタ 63"/>
        <xdr:cNvSpPr>
          <a:spLocks/>
        </xdr:cNvSpPr>
      </xdr:nvSpPr>
      <xdr:spPr>
        <a:xfrm rot="5400000">
          <a:off x="5953125" y="8505825"/>
          <a:ext cx="190500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276225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5895975" y="8839200"/>
          <a:ext cx="247650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40</xdr:row>
      <xdr:rowOff>133350</xdr:rowOff>
    </xdr:from>
    <xdr:to>
      <xdr:col>9</xdr:col>
      <xdr:colOff>466725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848225" y="9734550"/>
          <a:ext cx="41910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40</xdr:row>
      <xdr:rowOff>123825</xdr:rowOff>
    </xdr:from>
    <xdr:to>
      <xdr:col>9</xdr:col>
      <xdr:colOff>57150</xdr:colOff>
      <xdr:row>42</xdr:row>
      <xdr:rowOff>0</xdr:rowOff>
    </xdr:to>
    <xdr:sp>
      <xdr:nvSpPr>
        <xdr:cNvPr id="37" name="カギ線コネクタ 82"/>
        <xdr:cNvSpPr>
          <a:spLocks/>
        </xdr:cNvSpPr>
      </xdr:nvSpPr>
      <xdr:spPr>
        <a:xfrm rot="10800000">
          <a:off x="4724400" y="972502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29</xdr:row>
      <xdr:rowOff>76200</xdr:rowOff>
    </xdr:from>
    <xdr:to>
      <xdr:col>7</xdr:col>
      <xdr:colOff>428625</xdr:colOff>
      <xdr:row>31</xdr:row>
      <xdr:rowOff>28575</xdr:rowOff>
    </xdr:to>
    <xdr:sp>
      <xdr:nvSpPr>
        <xdr:cNvPr id="38" name="カギ線コネクタ 87"/>
        <xdr:cNvSpPr>
          <a:spLocks/>
        </xdr:cNvSpPr>
      </xdr:nvSpPr>
      <xdr:spPr>
        <a:xfrm rot="16200000" flipH="1">
          <a:off x="4105275" y="7581900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85725</xdr:rowOff>
    </xdr:from>
    <xdr:to>
      <xdr:col>7</xdr:col>
      <xdr:colOff>104775</xdr:colOff>
      <xdr:row>33</xdr:row>
      <xdr:rowOff>171450</xdr:rowOff>
    </xdr:to>
    <xdr:sp>
      <xdr:nvSpPr>
        <xdr:cNvPr id="39" name="カギ線コネクタ 90"/>
        <xdr:cNvSpPr>
          <a:spLocks/>
        </xdr:cNvSpPr>
      </xdr:nvSpPr>
      <xdr:spPr>
        <a:xfrm>
          <a:off x="3571875" y="8353425"/>
          <a:ext cx="266700" cy="85725"/>
        </a:xfrm>
        <a:prstGeom prst="bentConnector3">
          <a:avLst>
            <a:gd name="adj" fmla="val 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66675</xdr:rowOff>
    </xdr:from>
    <xdr:to>
      <xdr:col>7</xdr:col>
      <xdr:colOff>247650</xdr:colOff>
      <xdr:row>37</xdr:row>
      <xdr:rowOff>190500</xdr:rowOff>
    </xdr:to>
    <xdr:sp>
      <xdr:nvSpPr>
        <xdr:cNvPr id="40" name="カギ線コネクタ 93"/>
        <xdr:cNvSpPr>
          <a:spLocks/>
        </xdr:cNvSpPr>
      </xdr:nvSpPr>
      <xdr:spPr>
        <a:xfrm>
          <a:off x="3429000" y="9096375"/>
          <a:ext cx="552450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171450</xdr:rowOff>
    </xdr:from>
    <xdr:to>
      <xdr:col>7</xdr:col>
      <xdr:colOff>371475</xdr:colOff>
      <xdr:row>39</xdr:row>
      <xdr:rowOff>57150</xdr:rowOff>
    </xdr:to>
    <xdr:sp>
      <xdr:nvSpPr>
        <xdr:cNvPr id="41" name="直線コネクタ 1820097"/>
        <xdr:cNvSpPr>
          <a:spLocks/>
        </xdr:cNvSpPr>
      </xdr:nvSpPr>
      <xdr:spPr>
        <a:xfrm flipH="1">
          <a:off x="3857625" y="93916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39</xdr:row>
      <xdr:rowOff>152400</xdr:rowOff>
    </xdr:from>
    <xdr:to>
      <xdr:col>8</xdr:col>
      <xdr:colOff>66675</xdr:colOff>
      <xdr:row>41</xdr:row>
      <xdr:rowOff>76200</xdr:rowOff>
    </xdr:to>
    <xdr:sp>
      <xdr:nvSpPr>
        <xdr:cNvPr id="42" name="直線コネクタ 104"/>
        <xdr:cNvSpPr>
          <a:spLocks/>
        </xdr:cNvSpPr>
      </xdr:nvSpPr>
      <xdr:spPr>
        <a:xfrm flipH="1">
          <a:off x="3905250" y="95631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40</xdr:row>
      <xdr:rowOff>95250</xdr:rowOff>
    </xdr:from>
    <xdr:to>
      <xdr:col>8</xdr:col>
      <xdr:colOff>304800</xdr:colOff>
      <xdr:row>42</xdr:row>
      <xdr:rowOff>47625</xdr:rowOff>
    </xdr:to>
    <xdr:sp>
      <xdr:nvSpPr>
        <xdr:cNvPr id="43" name="直線コネクタ 107"/>
        <xdr:cNvSpPr>
          <a:spLocks/>
        </xdr:cNvSpPr>
      </xdr:nvSpPr>
      <xdr:spPr>
        <a:xfrm flipH="1">
          <a:off x="4543425" y="9696450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0</xdr:rowOff>
    </xdr:from>
    <xdr:to>
      <xdr:col>4</xdr:col>
      <xdr:colOff>409575</xdr:colOff>
      <xdr:row>29</xdr:row>
      <xdr:rowOff>123825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1743075" y="7315200"/>
          <a:ext cx="800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142875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685925" y="7791450"/>
          <a:ext cx="590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105025" y="8267700"/>
          <a:ext cx="64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581275" y="7639050"/>
          <a:ext cx="6096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0.3%</a:t>
          </a:r>
        </a:p>
      </xdr:txBody>
    </xdr:sp>
    <xdr:clientData/>
  </xdr:twoCellAnchor>
  <xdr:twoCellAnchor>
    <xdr:from>
      <xdr:col>4</xdr:col>
      <xdr:colOff>276225</xdr:colOff>
      <xdr:row>39</xdr:row>
      <xdr:rowOff>19050</xdr:rowOff>
    </xdr:from>
    <xdr:to>
      <xdr:col>5</xdr:col>
      <xdr:colOff>457200</xdr:colOff>
      <xdr:row>42</xdr:row>
      <xdr:rowOff>28575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409825" y="9429750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3</xdr:col>
      <xdr:colOff>514350</xdr:colOff>
      <xdr:row>36</xdr:row>
      <xdr:rowOff>95250</xdr:rowOff>
    </xdr:from>
    <xdr:to>
      <xdr:col>5</xdr:col>
      <xdr:colOff>28575</xdr:colOff>
      <xdr:row>39</xdr:row>
      <xdr:rowOff>66675</xdr:rowOff>
    </xdr:to>
    <xdr:sp>
      <xdr:nvSpPr>
        <xdr:cNvPr id="49" name="テキスト ボックス 133"/>
        <xdr:cNvSpPr txBox="1">
          <a:spLocks noChangeArrowheads="1"/>
        </xdr:cNvSpPr>
      </xdr:nvSpPr>
      <xdr:spPr>
        <a:xfrm>
          <a:off x="2114550" y="8934450"/>
          <a:ext cx="581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2</xdr:col>
      <xdr:colOff>352425</xdr:colOff>
      <xdr:row>38</xdr:row>
      <xdr:rowOff>104775</xdr:rowOff>
    </xdr:from>
    <xdr:to>
      <xdr:col>4</xdr:col>
      <xdr:colOff>276225</xdr:colOff>
      <xdr:row>41</xdr:row>
      <xdr:rowOff>9525</xdr:rowOff>
    </xdr:to>
    <xdr:sp>
      <xdr:nvSpPr>
        <xdr:cNvPr id="50" name="テキスト ボックス 134"/>
        <xdr:cNvSpPr txBox="1">
          <a:spLocks noChangeArrowheads="1"/>
        </xdr:cNvSpPr>
      </xdr:nvSpPr>
      <xdr:spPr>
        <a:xfrm>
          <a:off x="1419225" y="9324975"/>
          <a:ext cx="990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2</xdr:col>
      <xdr:colOff>257175</xdr:colOff>
      <xdr:row>41</xdr:row>
      <xdr:rowOff>142875</xdr:rowOff>
    </xdr:from>
    <xdr:to>
      <xdr:col>5</xdr:col>
      <xdr:colOff>76200</xdr:colOff>
      <xdr:row>43</xdr:row>
      <xdr:rowOff>9525</xdr:rowOff>
    </xdr:to>
    <xdr:sp>
      <xdr:nvSpPr>
        <xdr:cNvPr id="51" name="テキスト ボックス 135"/>
        <xdr:cNvSpPr txBox="1">
          <a:spLocks noChangeArrowheads="1"/>
        </xdr:cNvSpPr>
      </xdr:nvSpPr>
      <xdr:spPr>
        <a:xfrm>
          <a:off x="1323975" y="993457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0</xdr:col>
      <xdr:colOff>447675</xdr:colOff>
      <xdr:row>41</xdr:row>
      <xdr:rowOff>57150</xdr:rowOff>
    </xdr:from>
    <xdr:to>
      <xdr:col>2</xdr:col>
      <xdr:colOff>333375</xdr:colOff>
      <xdr:row>42</xdr:row>
      <xdr:rowOff>133350</xdr:rowOff>
    </xdr:to>
    <xdr:sp>
      <xdr:nvSpPr>
        <xdr:cNvPr id="52" name="テキスト ボックス 136"/>
        <xdr:cNvSpPr txBox="1">
          <a:spLocks noChangeArrowheads="1"/>
        </xdr:cNvSpPr>
      </xdr:nvSpPr>
      <xdr:spPr>
        <a:xfrm>
          <a:off x="447675" y="9848850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0</xdr:col>
      <xdr:colOff>219075</xdr:colOff>
      <xdr:row>38</xdr:row>
      <xdr:rowOff>104775</xdr:rowOff>
    </xdr:from>
    <xdr:to>
      <xdr:col>1</xdr:col>
      <xdr:colOff>314325</xdr:colOff>
      <xdr:row>42</xdr:row>
      <xdr:rowOff>57150</xdr:rowOff>
    </xdr:to>
    <xdr:sp>
      <xdr:nvSpPr>
        <xdr:cNvPr id="53" name="テキスト ボックス 137"/>
        <xdr:cNvSpPr txBox="1">
          <a:spLocks noChangeArrowheads="1"/>
        </xdr:cNvSpPr>
      </xdr:nvSpPr>
      <xdr:spPr>
        <a:xfrm>
          <a:off x="219075" y="9324975"/>
          <a:ext cx="6286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0</xdr:col>
      <xdr:colOff>523875</xdr:colOff>
      <xdr:row>36</xdr:row>
      <xdr:rowOff>47625</xdr:rowOff>
    </xdr:from>
    <xdr:to>
      <xdr:col>2</xdr:col>
      <xdr:colOff>219075</xdr:colOff>
      <xdr:row>39</xdr:row>
      <xdr:rowOff>38100</xdr:rowOff>
    </xdr:to>
    <xdr:sp>
      <xdr:nvSpPr>
        <xdr:cNvPr id="54" name="テキスト ボックス 138"/>
        <xdr:cNvSpPr txBox="1">
          <a:spLocks noChangeArrowheads="1"/>
        </xdr:cNvSpPr>
      </xdr:nvSpPr>
      <xdr:spPr>
        <a:xfrm>
          <a:off x="523875" y="88868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9.5%</a:t>
          </a:r>
        </a:p>
      </xdr:txBody>
    </xdr:sp>
    <xdr:clientData/>
  </xdr:twoCellAnchor>
  <xdr:twoCellAnchor>
    <xdr:from>
      <xdr:col>0</xdr:col>
      <xdr:colOff>0</xdr:colOff>
      <xdr:row>34</xdr:row>
      <xdr:rowOff>180975</xdr:rowOff>
    </xdr:from>
    <xdr:to>
      <xdr:col>1</xdr:col>
      <xdr:colOff>0</xdr:colOff>
      <xdr:row>39</xdr:row>
      <xdr:rowOff>66675</xdr:rowOff>
    </xdr:to>
    <xdr:sp>
      <xdr:nvSpPr>
        <xdr:cNvPr id="55" name="テキスト ボックス 139"/>
        <xdr:cNvSpPr txBox="1">
          <a:spLocks noChangeArrowheads="1"/>
        </xdr:cNvSpPr>
      </xdr:nvSpPr>
      <xdr:spPr>
        <a:xfrm>
          <a:off x="0" y="8639175"/>
          <a:ext cx="533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0</xdr:col>
      <xdr:colOff>19050</xdr:colOff>
      <xdr:row>30</xdr:row>
      <xdr:rowOff>152400</xdr:rowOff>
    </xdr:from>
    <xdr:to>
      <xdr:col>1</xdr:col>
      <xdr:colOff>381000</xdr:colOff>
      <xdr:row>34</xdr:row>
      <xdr:rowOff>47625</xdr:rowOff>
    </xdr:to>
    <xdr:sp>
      <xdr:nvSpPr>
        <xdr:cNvPr id="56" name="テキスト ボックス 140"/>
        <xdr:cNvSpPr txBox="1">
          <a:spLocks noChangeArrowheads="1"/>
        </xdr:cNvSpPr>
      </xdr:nvSpPr>
      <xdr:spPr>
        <a:xfrm>
          <a:off x="19050" y="7848600"/>
          <a:ext cx="895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0</xdr:col>
      <xdr:colOff>447675</xdr:colOff>
      <xdr:row>33</xdr:row>
      <xdr:rowOff>28575</xdr:rowOff>
    </xdr:from>
    <xdr:to>
      <xdr:col>2</xdr:col>
      <xdr:colOff>104775</xdr:colOff>
      <xdr:row>35</xdr:row>
      <xdr:rowOff>142875</xdr:rowOff>
    </xdr:to>
    <xdr:sp>
      <xdr:nvSpPr>
        <xdr:cNvPr id="57" name="テキスト ボックス 141"/>
        <xdr:cNvSpPr txBox="1">
          <a:spLocks noChangeArrowheads="1"/>
        </xdr:cNvSpPr>
      </xdr:nvSpPr>
      <xdr:spPr>
        <a:xfrm>
          <a:off x="447675" y="8296275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0</xdr:col>
      <xdr:colOff>66675</xdr:colOff>
      <xdr:row>29</xdr:row>
      <xdr:rowOff>19050</xdr:rowOff>
    </xdr:from>
    <xdr:to>
      <xdr:col>1</xdr:col>
      <xdr:colOff>295275</xdr:colOff>
      <xdr:row>30</xdr:row>
      <xdr:rowOff>0</xdr:rowOff>
    </xdr:to>
    <xdr:sp>
      <xdr:nvSpPr>
        <xdr:cNvPr id="58" name="テキスト ボックス 142"/>
        <xdr:cNvSpPr txBox="1">
          <a:spLocks noChangeArrowheads="1"/>
        </xdr:cNvSpPr>
      </xdr:nvSpPr>
      <xdr:spPr>
        <a:xfrm>
          <a:off x="66675" y="75247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438150</xdr:colOff>
      <xdr:row>30</xdr:row>
      <xdr:rowOff>95250</xdr:rowOff>
    </xdr:from>
    <xdr:to>
      <xdr:col>3</xdr:col>
      <xdr:colOff>19050</xdr:colOff>
      <xdr:row>33</xdr:row>
      <xdr:rowOff>47625</xdr:rowOff>
    </xdr:to>
    <xdr:sp>
      <xdr:nvSpPr>
        <xdr:cNvPr id="59" name="テキスト ボックス 143"/>
        <xdr:cNvSpPr txBox="1">
          <a:spLocks noChangeArrowheads="1"/>
        </xdr:cNvSpPr>
      </xdr:nvSpPr>
      <xdr:spPr>
        <a:xfrm>
          <a:off x="971550" y="779145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3</xdr:col>
      <xdr:colOff>85725</xdr:colOff>
      <xdr:row>29</xdr:row>
      <xdr:rowOff>161925</xdr:rowOff>
    </xdr:to>
    <xdr:sp>
      <xdr:nvSpPr>
        <xdr:cNvPr id="60" name="カギ線コネクタ 147"/>
        <xdr:cNvSpPr>
          <a:spLocks/>
        </xdr:cNvSpPr>
      </xdr:nvSpPr>
      <xdr:spPr>
        <a:xfrm rot="5400000">
          <a:off x="1600200" y="7429500"/>
          <a:ext cx="85725" cy="2381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33</xdr:row>
      <xdr:rowOff>152400</xdr:rowOff>
    </xdr:from>
    <xdr:to>
      <xdr:col>5</xdr:col>
      <xdr:colOff>95250</xdr:colOff>
      <xdr:row>35</xdr:row>
      <xdr:rowOff>180975</xdr:rowOff>
    </xdr:to>
    <xdr:sp>
      <xdr:nvSpPr>
        <xdr:cNvPr id="61" name="カギ線コネクタ 152"/>
        <xdr:cNvSpPr>
          <a:spLocks/>
        </xdr:cNvSpPr>
      </xdr:nvSpPr>
      <xdr:spPr>
        <a:xfrm rot="5400000">
          <a:off x="2562225" y="8420100"/>
          <a:ext cx="200025" cy="409575"/>
        </a:xfrm>
        <a:prstGeom prst="bentConnector3">
          <a:avLst>
            <a:gd name="adj" fmla="val 988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36</xdr:row>
      <xdr:rowOff>76200</xdr:rowOff>
    </xdr:from>
    <xdr:to>
      <xdr:col>5</xdr:col>
      <xdr:colOff>28575</xdr:colOff>
      <xdr:row>39</xdr:row>
      <xdr:rowOff>28575</xdr:rowOff>
    </xdr:to>
    <xdr:sp>
      <xdr:nvSpPr>
        <xdr:cNvPr id="62" name="カギ線コネクタ 155"/>
        <xdr:cNvSpPr>
          <a:spLocks/>
        </xdr:cNvSpPr>
      </xdr:nvSpPr>
      <xdr:spPr>
        <a:xfrm rot="16200000" flipV="1">
          <a:off x="2524125" y="8915400"/>
          <a:ext cx="171450" cy="523875"/>
        </a:xfrm>
        <a:prstGeom prst="bentConnector3">
          <a:avLst>
            <a:gd name="adj" fmla="val 9954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40</xdr:row>
      <xdr:rowOff>76200</xdr:rowOff>
    </xdr:from>
    <xdr:to>
      <xdr:col>2</xdr:col>
      <xdr:colOff>257175</xdr:colOff>
      <xdr:row>42</xdr:row>
      <xdr:rowOff>85725</xdr:rowOff>
    </xdr:to>
    <xdr:sp>
      <xdr:nvSpPr>
        <xdr:cNvPr id="63" name="カギ線コネクタ 158"/>
        <xdr:cNvSpPr>
          <a:spLocks/>
        </xdr:cNvSpPr>
      </xdr:nvSpPr>
      <xdr:spPr>
        <a:xfrm rot="16200000" flipH="1">
          <a:off x="1266825" y="9677400"/>
          <a:ext cx="57150" cy="390525"/>
        </a:xfrm>
        <a:prstGeom prst="bentConnector3">
          <a:avLst>
            <a:gd name="adj" fmla="val 9938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38100</xdr:rowOff>
    </xdr:from>
    <xdr:to>
      <xdr:col>2</xdr:col>
      <xdr:colOff>95250</xdr:colOff>
      <xdr:row>41</xdr:row>
      <xdr:rowOff>66675</xdr:rowOff>
    </xdr:to>
    <xdr:sp>
      <xdr:nvSpPr>
        <xdr:cNvPr id="64" name="直線コネクタ 162"/>
        <xdr:cNvSpPr>
          <a:spLocks/>
        </xdr:cNvSpPr>
      </xdr:nvSpPr>
      <xdr:spPr>
        <a:xfrm flipH="1">
          <a:off x="838200" y="9639300"/>
          <a:ext cx="3238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95250</xdr:rowOff>
    </xdr:from>
    <xdr:to>
      <xdr:col>1</xdr:col>
      <xdr:colOff>409575</xdr:colOff>
      <xdr:row>39</xdr:row>
      <xdr:rowOff>171450</xdr:rowOff>
    </xdr:to>
    <xdr:sp>
      <xdr:nvSpPr>
        <xdr:cNvPr id="65" name="直線コネクタ 169"/>
        <xdr:cNvSpPr>
          <a:spLocks/>
        </xdr:cNvSpPr>
      </xdr:nvSpPr>
      <xdr:spPr>
        <a:xfrm flipH="1">
          <a:off x="638175" y="9505950"/>
          <a:ext cx="3048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35</xdr:row>
      <xdr:rowOff>104775</xdr:rowOff>
    </xdr:from>
    <xdr:to>
      <xdr:col>1</xdr:col>
      <xdr:colOff>19050</xdr:colOff>
      <xdr:row>35</xdr:row>
      <xdr:rowOff>152400</xdr:rowOff>
    </xdr:to>
    <xdr:sp>
      <xdr:nvSpPr>
        <xdr:cNvPr id="66" name="直線コネクタ 171"/>
        <xdr:cNvSpPr>
          <a:spLocks/>
        </xdr:cNvSpPr>
      </xdr:nvSpPr>
      <xdr:spPr>
        <a:xfrm flipH="1">
          <a:off x="352425" y="8753475"/>
          <a:ext cx="2000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33</xdr:row>
      <xdr:rowOff>85725</xdr:rowOff>
    </xdr:from>
    <xdr:to>
      <xdr:col>1</xdr:col>
      <xdr:colOff>19050</xdr:colOff>
      <xdr:row>34</xdr:row>
      <xdr:rowOff>161925</xdr:rowOff>
    </xdr:to>
    <xdr:sp>
      <xdr:nvSpPr>
        <xdr:cNvPr id="67" name="カギ線コネクタ 174"/>
        <xdr:cNvSpPr>
          <a:spLocks/>
        </xdr:cNvSpPr>
      </xdr:nvSpPr>
      <xdr:spPr>
        <a:xfrm rot="16200000" flipH="1">
          <a:off x="333375" y="8353425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142875</xdr:rowOff>
    </xdr:from>
    <xdr:to>
      <xdr:col>1</xdr:col>
      <xdr:colOff>161925</xdr:colOff>
      <xdr:row>32</xdr:row>
      <xdr:rowOff>47625</xdr:rowOff>
    </xdr:to>
    <xdr:sp>
      <xdr:nvSpPr>
        <xdr:cNvPr id="68" name="カギ線コネクタ 177"/>
        <xdr:cNvSpPr>
          <a:spLocks/>
        </xdr:cNvSpPr>
      </xdr:nvSpPr>
      <xdr:spPr>
        <a:xfrm rot="16200000" flipH="1">
          <a:off x="638175" y="7648575"/>
          <a:ext cx="57150" cy="476250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06" t="s">
        <v>685</v>
      </c>
    </row>
    <row r="3" ht="13.5">
      <c r="A3" s="306"/>
    </row>
    <row r="4" ht="13.5">
      <c r="A4" s="306"/>
    </row>
    <row r="5" ht="13.5">
      <c r="A5" s="306"/>
    </row>
    <row r="6" ht="13.5">
      <c r="A6" s="30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5" width="2.25390625" style="68" customWidth="1"/>
    <col min="6" max="6" width="3.375" style="68" customWidth="1"/>
    <col min="7" max="9" width="2.25390625" style="68" customWidth="1"/>
    <col min="10" max="10" width="2.375" style="68" customWidth="1"/>
    <col min="11" max="15" width="2.25390625" style="68" customWidth="1"/>
    <col min="16" max="16" width="2.375" style="68" customWidth="1"/>
    <col min="17" max="37" width="2.25390625" style="68" customWidth="1"/>
    <col min="38" max="16384" width="2.375" style="68" customWidth="1"/>
  </cols>
  <sheetData>
    <row r="1" ht="22.5" customHeight="1">
      <c r="B1" s="68" t="s">
        <v>379</v>
      </c>
    </row>
    <row r="3" spans="2:37" ht="26.25" customHeight="1">
      <c r="B3" s="455" t="s">
        <v>21</v>
      </c>
      <c r="C3" s="455"/>
      <c r="D3" s="455"/>
      <c r="E3" s="455"/>
      <c r="F3" s="455"/>
      <c r="G3" s="409" t="s">
        <v>5</v>
      </c>
      <c r="H3" s="409"/>
      <c r="I3" s="409"/>
      <c r="J3" s="409"/>
      <c r="K3" s="409"/>
      <c r="L3" s="409"/>
      <c r="M3" s="409"/>
      <c r="N3" s="409"/>
      <c r="O3" s="409"/>
      <c r="P3" s="409"/>
      <c r="Q3" s="314" t="s">
        <v>382</v>
      </c>
      <c r="R3" s="327"/>
      <c r="S3" s="327"/>
      <c r="T3" s="327"/>
      <c r="U3" s="327"/>
      <c r="V3" s="327"/>
      <c r="W3" s="327"/>
      <c r="X3" s="327"/>
      <c r="Y3" s="327"/>
      <c r="Z3" s="341"/>
      <c r="AA3" s="361" t="s">
        <v>383</v>
      </c>
      <c r="AB3" s="569"/>
      <c r="AC3" s="569"/>
      <c r="AD3" s="569"/>
      <c r="AE3" s="354"/>
      <c r="AF3" s="361" t="s">
        <v>384</v>
      </c>
      <c r="AG3" s="569"/>
      <c r="AH3" s="569"/>
      <c r="AI3" s="569"/>
      <c r="AJ3" s="569"/>
      <c r="AK3" s="354"/>
    </row>
    <row r="4" spans="2:37" ht="26.25" customHeight="1">
      <c r="B4" s="455"/>
      <c r="C4" s="455"/>
      <c r="D4" s="455"/>
      <c r="E4" s="455"/>
      <c r="F4" s="455"/>
      <c r="G4" s="364" t="s">
        <v>233</v>
      </c>
      <c r="H4" s="364"/>
      <c r="I4" s="364"/>
      <c r="J4" s="364"/>
      <c r="K4" s="334"/>
      <c r="L4" s="519" t="s">
        <v>350</v>
      </c>
      <c r="M4" s="364"/>
      <c r="N4" s="364"/>
      <c r="O4" s="364"/>
      <c r="P4" s="364"/>
      <c r="Q4" s="364" t="s">
        <v>84</v>
      </c>
      <c r="R4" s="364"/>
      <c r="S4" s="364"/>
      <c r="T4" s="364"/>
      <c r="U4" s="334"/>
      <c r="V4" s="519" t="s">
        <v>85</v>
      </c>
      <c r="W4" s="364"/>
      <c r="X4" s="364"/>
      <c r="Y4" s="364"/>
      <c r="Z4" s="364"/>
      <c r="AA4" s="570"/>
      <c r="AB4" s="571"/>
      <c r="AC4" s="571"/>
      <c r="AD4" s="571"/>
      <c r="AE4" s="572"/>
      <c r="AF4" s="570"/>
      <c r="AG4" s="571"/>
      <c r="AH4" s="571"/>
      <c r="AI4" s="571"/>
      <c r="AJ4" s="571"/>
      <c r="AK4" s="572"/>
    </row>
    <row r="5" spans="2:37" ht="26.25" customHeight="1">
      <c r="B5" s="573" t="s">
        <v>381</v>
      </c>
      <c r="C5" s="573"/>
      <c r="D5" s="573"/>
      <c r="E5" s="573"/>
      <c r="F5" s="573"/>
      <c r="G5" s="574">
        <v>128057352</v>
      </c>
      <c r="H5" s="575"/>
      <c r="I5" s="575"/>
      <c r="J5" s="575"/>
      <c r="K5" s="576"/>
      <c r="L5" s="577">
        <v>127094745</v>
      </c>
      <c r="M5" s="575"/>
      <c r="N5" s="575"/>
      <c r="O5" s="575"/>
      <c r="P5" s="575"/>
      <c r="Q5" s="578">
        <f>L5-G5</f>
        <v>-962607</v>
      </c>
      <c r="R5" s="578"/>
      <c r="S5" s="578"/>
      <c r="T5" s="578"/>
      <c r="U5" s="579"/>
      <c r="V5" s="580">
        <v>-0.8</v>
      </c>
      <c r="W5" s="581"/>
      <c r="X5" s="581"/>
      <c r="Y5" s="581"/>
      <c r="Z5" s="581"/>
      <c r="AA5" s="582">
        <v>377970.75</v>
      </c>
      <c r="AB5" s="583"/>
      <c r="AC5" s="583"/>
      <c r="AD5" s="583"/>
      <c r="AE5" s="583"/>
      <c r="AF5" s="586">
        <v>340.8</v>
      </c>
      <c r="AG5" s="587"/>
      <c r="AH5" s="587"/>
      <c r="AI5" s="587"/>
      <c r="AJ5" s="587"/>
      <c r="AK5" s="588"/>
    </row>
    <row r="6" spans="2:37" ht="26.25" customHeight="1">
      <c r="B6" s="589" t="s">
        <v>380</v>
      </c>
      <c r="C6" s="589"/>
      <c r="D6" s="589"/>
      <c r="E6" s="589"/>
      <c r="F6" s="589"/>
      <c r="G6" s="590">
        <v>13159417</v>
      </c>
      <c r="H6" s="591"/>
      <c r="I6" s="591"/>
      <c r="J6" s="591"/>
      <c r="K6" s="592"/>
      <c r="L6" s="593">
        <v>13515271</v>
      </c>
      <c r="M6" s="591"/>
      <c r="N6" s="591"/>
      <c r="O6" s="591"/>
      <c r="P6" s="591"/>
      <c r="Q6" s="594">
        <f>L6-G6</f>
        <v>355854</v>
      </c>
      <c r="R6" s="594"/>
      <c r="S6" s="594"/>
      <c r="T6" s="594"/>
      <c r="U6" s="595"/>
      <c r="V6" s="596">
        <v>2.7</v>
      </c>
      <c r="W6" s="591"/>
      <c r="X6" s="591"/>
      <c r="Y6" s="591"/>
      <c r="Z6" s="591"/>
      <c r="AA6" s="597">
        <v>2190.93</v>
      </c>
      <c r="AB6" s="591"/>
      <c r="AC6" s="591"/>
      <c r="AD6" s="591"/>
      <c r="AE6" s="591"/>
      <c r="AF6" s="598">
        <v>6168.7</v>
      </c>
      <c r="AG6" s="598"/>
      <c r="AH6" s="598"/>
      <c r="AI6" s="598"/>
      <c r="AJ6" s="598"/>
      <c r="AK6" s="598"/>
    </row>
    <row r="7" spans="2:37" ht="26.25" customHeight="1">
      <c r="B7" s="601" t="s">
        <v>74</v>
      </c>
      <c r="C7" s="601"/>
      <c r="D7" s="601"/>
      <c r="E7" s="601"/>
      <c r="F7" s="601"/>
      <c r="G7" s="602">
        <v>70053</v>
      </c>
      <c r="H7" s="585"/>
      <c r="I7" s="585"/>
      <c r="J7" s="585"/>
      <c r="K7" s="603"/>
      <c r="L7" s="604">
        <v>71229</v>
      </c>
      <c r="M7" s="585"/>
      <c r="N7" s="585"/>
      <c r="O7" s="585"/>
      <c r="P7" s="585"/>
      <c r="Q7" s="605">
        <f>L7-G7</f>
        <v>1176</v>
      </c>
      <c r="R7" s="605"/>
      <c r="S7" s="605"/>
      <c r="T7" s="605"/>
      <c r="U7" s="606"/>
      <c r="V7" s="584">
        <v>1.7</v>
      </c>
      <c r="W7" s="585"/>
      <c r="X7" s="585"/>
      <c r="Y7" s="585"/>
      <c r="Z7" s="585"/>
      <c r="AA7" s="585">
        <v>15.32</v>
      </c>
      <c r="AB7" s="585"/>
      <c r="AC7" s="585"/>
      <c r="AD7" s="585"/>
      <c r="AE7" s="585"/>
      <c r="AF7" s="599">
        <v>4649.4</v>
      </c>
      <c r="AG7" s="599"/>
      <c r="AH7" s="599"/>
      <c r="AI7" s="599"/>
      <c r="AJ7" s="599"/>
      <c r="AK7" s="599"/>
    </row>
    <row r="11" ht="22.5" customHeight="1">
      <c r="B11" s="68" t="s">
        <v>86</v>
      </c>
    </row>
    <row r="12" spans="26:37" ht="15" customHeight="1">
      <c r="Z12" s="600" t="s">
        <v>354</v>
      </c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</row>
    <row r="13" spans="2:37" ht="26.25" customHeight="1">
      <c r="B13" s="455" t="s">
        <v>88</v>
      </c>
      <c r="C13" s="455"/>
      <c r="D13" s="455"/>
      <c r="E13" s="455"/>
      <c r="F13" s="455"/>
      <c r="G13" s="455"/>
      <c r="H13" s="455"/>
      <c r="I13" s="455"/>
      <c r="J13" s="455"/>
      <c r="K13" s="455" t="s">
        <v>220</v>
      </c>
      <c r="L13" s="455"/>
      <c r="M13" s="455"/>
      <c r="N13" s="455"/>
      <c r="O13" s="455"/>
      <c r="P13" s="455"/>
      <c r="Q13" s="455"/>
      <c r="R13" s="455"/>
      <c r="S13" s="455"/>
      <c r="T13" s="455" t="s">
        <v>221</v>
      </c>
      <c r="U13" s="455"/>
      <c r="V13" s="455"/>
      <c r="W13" s="455"/>
      <c r="X13" s="455"/>
      <c r="Y13" s="455"/>
      <c r="Z13" s="455"/>
      <c r="AA13" s="455"/>
      <c r="AB13" s="455"/>
      <c r="AC13" s="455" t="s">
        <v>222</v>
      </c>
      <c r="AD13" s="455"/>
      <c r="AE13" s="455"/>
      <c r="AF13" s="455"/>
      <c r="AG13" s="455"/>
      <c r="AH13" s="455"/>
      <c r="AI13" s="455"/>
      <c r="AJ13" s="455"/>
      <c r="AK13" s="455"/>
    </row>
    <row r="14" spans="2:37" ht="26.25" customHeight="1">
      <c r="B14" s="455" t="s">
        <v>89</v>
      </c>
      <c r="C14" s="455"/>
      <c r="D14" s="455"/>
      <c r="E14" s="455"/>
      <c r="F14" s="455"/>
      <c r="G14" s="455"/>
      <c r="H14" s="455"/>
      <c r="I14" s="455"/>
      <c r="J14" s="455"/>
      <c r="K14" s="607">
        <v>28277</v>
      </c>
      <c r="L14" s="608"/>
      <c r="M14" s="608"/>
      <c r="N14" s="608"/>
      <c r="O14" s="608"/>
      <c r="P14" s="608"/>
      <c r="Q14" s="608"/>
      <c r="R14" s="608"/>
      <c r="S14" s="608"/>
      <c r="T14" s="608">
        <v>23</v>
      </c>
      <c r="U14" s="608"/>
      <c r="V14" s="608"/>
      <c r="W14" s="608"/>
      <c r="X14" s="608"/>
      <c r="Y14" s="608"/>
      <c r="Z14" s="608"/>
      <c r="AA14" s="608"/>
      <c r="AB14" s="608"/>
      <c r="AC14" s="607">
        <f>SUM(K14:AB14)</f>
        <v>28300</v>
      </c>
      <c r="AD14" s="608"/>
      <c r="AE14" s="608"/>
      <c r="AF14" s="608"/>
      <c r="AG14" s="608"/>
      <c r="AH14" s="608"/>
      <c r="AI14" s="608"/>
      <c r="AJ14" s="608"/>
      <c r="AK14" s="608"/>
    </row>
    <row r="15" spans="2:37" ht="26.25" customHeight="1">
      <c r="B15" s="455" t="s">
        <v>87</v>
      </c>
      <c r="C15" s="455"/>
      <c r="D15" s="455"/>
      <c r="E15" s="455"/>
      <c r="F15" s="455"/>
      <c r="G15" s="455"/>
      <c r="H15" s="455"/>
      <c r="I15" s="455"/>
      <c r="J15" s="455"/>
      <c r="K15" s="607">
        <v>70199</v>
      </c>
      <c r="L15" s="608"/>
      <c r="M15" s="608"/>
      <c r="N15" s="608"/>
      <c r="O15" s="608"/>
      <c r="P15" s="608"/>
      <c r="Q15" s="608"/>
      <c r="R15" s="608"/>
      <c r="S15" s="608"/>
      <c r="T15" s="609">
        <v>1030</v>
      </c>
      <c r="U15" s="609"/>
      <c r="V15" s="609"/>
      <c r="W15" s="609"/>
      <c r="X15" s="609"/>
      <c r="Y15" s="609"/>
      <c r="Z15" s="609"/>
      <c r="AA15" s="609"/>
      <c r="AB15" s="609"/>
      <c r="AC15" s="607">
        <f>SUM(K15:AB15)</f>
        <v>71229</v>
      </c>
      <c r="AD15" s="608"/>
      <c r="AE15" s="608"/>
      <c r="AF15" s="608"/>
      <c r="AG15" s="608"/>
      <c r="AH15" s="608"/>
      <c r="AI15" s="608"/>
      <c r="AJ15" s="608"/>
      <c r="AK15" s="608"/>
    </row>
    <row r="16" spans="3:37" ht="18.75" customHeight="1">
      <c r="C16" s="68" t="s">
        <v>90</v>
      </c>
      <c r="K16" s="92" t="s">
        <v>91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0:37" ht="18.75" customHeight="1">
      <c r="J17" s="93" t="s">
        <v>92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0:17" ht="18.75" customHeight="1">
      <c r="J18" s="93" t="s">
        <v>93</v>
      </c>
      <c r="K18" s="93"/>
      <c r="L18" s="93"/>
      <c r="M18" s="93"/>
      <c r="N18" s="93"/>
      <c r="O18" s="93"/>
      <c r="P18" s="93"/>
      <c r="Q18" s="93"/>
    </row>
    <row r="19" spans="3:37" ht="18.75" customHeight="1">
      <c r="C19" s="68" t="s">
        <v>94</v>
      </c>
      <c r="K19" s="93" t="s">
        <v>95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10:37" ht="18.75" customHeight="1">
      <c r="J20" s="93" t="s">
        <v>204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1:36" ht="18.75" customHeight="1">
      <c r="K21" s="93" t="s">
        <v>96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0:37" ht="18.75" customHeight="1">
      <c r="J22" s="93" t="s">
        <v>205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6" ht="22.5" customHeight="1">
      <c r="B26" s="68" t="s">
        <v>97</v>
      </c>
    </row>
    <row r="27" spans="27:37" ht="15" customHeight="1">
      <c r="AA27" s="600" t="s">
        <v>354</v>
      </c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</row>
    <row r="28" spans="2:37" ht="60" customHeight="1">
      <c r="B28" s="409" t="s">
        <v>308</v>
      </c>
      <c r="C28" s="409"/>
      <c r="D28" s="409"/>
      <c r="E28" s="409"/>
      <c r="F28" s="610" t="s">
        <v>385</v>
      </c>
      <c r="G28" s="611"/>
      <c r="H28" s="611"/>
      <c r="I28" s="612">
        <v>2</v>
      </c>
      <c r="J28" s="612"/>
      <c r="K28" s="612"/>
      <c r="L28" s="612">
        <v>3</v>
      </c>
      <c r="M28" s="612"/>
      <c r="N28" s="612"/>
      <c r="O28" s="612">
        <v>4</v>
      </c>
      <c r="P28" s="612"/>
      <c r="Q28" s="612"/>
      <c r="R28" s="612">
        <v>5</v>
      </c>
      <c r="S28" s="612"/>
      <c r="T28" s="612"/>
      <c r="U28" s="612">
        <v>6</v>
      </c>
      <c r="V28" s="612"/>
      <c r="W28" s="612">
        <v>7</v>
      </c>
      <c r="X28" s="612"/>
      <c r="Y28" s="612">
        <v>8</v>
      </c>
      <c r="Z28" s="612"/>
      <c r="AA28" s="612">
        <v>9</v>
      </c>
      <c r="AB28" s="612"/>
      <c r="AC28" s="613" t="s">
        <v>100</v>
      </c>
      <c r="AD28" s="613"/>
      <c r="AE28" s="611" t="s">
        <v>98</v>
      </c>
      <c r="AF28" s="611"/>
      <c r="AG28" s="611"/>
      <c r="AH28" s="611"/>
      <c r="AI28" s="611" t="s">
        <v>99</v>
      </c>
      <c r="AJ28" s="611"/>
      <c r="AK28" s="614"/>
    </row>
    <row r="29" spans="2:37" ht="60" customHeight="1">
      <c r="B29" s="615">
        <f>SUM(F29:AD29)</f>
        <v>28277</v>
      </c>
      <c r="C29" s="616"/>
      <c r="D29" s="616"/>
      <c r="E29" s="616"/>
      <c r="F29" s="617">
        <v>7913</v>
      </c>
      <c r="G29" s="618"/>
      <c r="H29" s="618"/>
      <c r="I29" s="619">
        <v>8286</v>
      </c>
      <c r="J29" s="620"/>
      <c r="K29" s="620"/>
      <c r="L29" s="619">
        <v>5492</v>
      </c>
      <c r="M29" s="620"/>
      <c r="N29" s="620"/>
      <c r="O29" s="619">
        <v>4463</v>
      </c>
      <c r="P29" s="620"/>
      <c r="Q29" s="620"/>
      <c r="R29" s="619">
        <v>1554</v>
      </c>
      <c r="S29" s="620"/>
      <c r="T29" s="620"/>
      <c r="U29" s="620">
        <v>418</v>
      </c>
      <c r="V29" s="620"/>
      <c r="W29" s="620">
        <v>110</v>
      </c>
      <c r="X29" s="620"/>
      <c r="Y29" s="620">
        <v>32</v>
      </c>
      <c r="Z29" s="620"/>
      <c r="AA29" s="620">
        <v>8</v>
      </c>
      <c r="AB29" s="620"/>
      <c r="AC29" s="623">
        <v>1</v>
      </c>
      <c r="AD29" s="623"/>
      <c r="AE29" s="621">
        <v>70199</v>
      </c>
      <c r="AF29" s="618"/>
      <c r="AG29" s="618"/>
      <c r="AH29" s="618"/>
      <c r="AI29" s="618">
        <v>2.5</v>
      </c>
      <c r="AJ29" s="618"/>
      <c r="AK29" s="622"/>
    </row>
  </sheetData>
  <sheetProtection/>
  <mergeCells count="70">
    <mergeCell ref="AI29:AK29"/>
    <mergeCell ref="R29:T29"/>
    <mergeCell ref="U29:V29"/>
    <mergeCell ref="W29:X29"/>
    <mergeCell ref="Y29:Z29"/>
    <mergeCell ref="AA29:AB29"/>
    <mergeCell ref="AC29:AD29"/>
    <mergeCell ref="AA28:AB28"/>
    <mergeCell ref="AC28:AD28"/>
    <mergeCell ref="AE28:AH28"/>
    <mergeCell ref="AI28:AK28"/>
    <mergeCell ref="B29:E29"/>
    <mergeCell ref="F29:H29"/>
    <mergeCell ref="I29:K29"/>
    <mergeCell ref="L29:N29"/>
    <mergeCell ref="O29:Q29"/>
    <mergeCell ref="AE29:AH29"/>
    <mergeCell ref="AA27:AK27"/>
    <mergeCell ref="B28:E28"/>
    <mergeCell ref="F28:H28"/>
    <mergeCell ref="I28:K28"/>
    <mergeCell ref="L28:N28"/>
    <mergeCell ref="O28:Q28"/>
    <mergeCell ref="R28:T28"/>
    <mergeCell ref="U28:V28"/>
    <mergeCell ref="W28:X28"/>
    <mergeCell ref="Y28:Z28"/>
    <mergeCell ref="B14:J14"/>
    <mergeCell ref="K14:S14"/>
    <mergeCell ref="T14:AB14"/>
    <mergeCell ref="AC14:AK14"/>
    <mergeCell ref="B15:J15"/>
    <mergeCell ref="K15:S15"/>
    <mergeCell ref="T15:AB15"/>
    <mergeCell ref="AC15:AK15"/>
    <mergeCell ref="AF7:AK7"/>
    <mergeCell ref="Z12:AK12"/>
    <mergeCell ref="B13:J13"/>
    <mergeCell ref="K13:S13"/>
    <mergeCell ref="T13:AB13"/>
    <mergeCell ref="AC13:AK13"/>
    <mergeCell ref="B7:F7"/>
    <mergeCell ref="G7:K7"/>
    <mergeCell ref="L7:P7"/>
    <mergeCell ref="Q7:U7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B5:F5"/>
    <mergeCell ref="G5:K5"/>
    <mergeCell ref="L5:P5"/>
    <mergeCell ref="Q5:U5"/>
    <mergeCell ref="V5:Z5"/>
    <mergeCell ref="AA5:AE5"/>
    <mergeCell ref="B3:F4"/>
    <mergeCell ref="G3:P3"/>
    <mergeCell ref="Q3:Z3"/>
    <mergeCell ref="AA3:AE4"/>
    <mergeCell ref="AF3:AK4"/>
    <mergeCell ref="G4:K4"/>
    <mergeCell ref="L4:P4"/>
    <mergeCell ref="Q4:U4"/>
    <mergeCell ref="V4:Z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2"/>
  <headerFooter alignWithMargins="0">
    <oddFooter>&amp;C&amp;"ＭＳ 明朝,標準"-&amp;A-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7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2.25390625" style="68" customWidth="1"/>
    <col min="3" max="78" width="1.25" style="68" customWidth="1"/>
    <col min="79" max="16384" width="2.375" style="68" customWidth="1"/>
  </cols>
  <sheetData>
    <row r="1" ht="22.5" customHeight="1">
      <c r="B1" s="68" t="s">
        <v>101</v>
      </c>
    </row>
    <row r="2" spans="52:66" ht="15" customHeight="1">
      <c r="AZ2" s="94"/>
      <c r="BA2" s="94"/>
      <c r="BB2" s="94"/>
      <c r="BC2" s="94"/>
      <c r="BD2" s="94"/>
      <c r="BE2" s="94"/>
      <c r="BF2" s="94"/>
      <c r="BG2" s="94"/>
      <c r="BH2" s="95"/>
      <c r="BI2" s="95"/>
      <c r="BJ2" s="95"/>
      <c r="BK2" s="95"/>
      <c r="BL2" s="95"/>
      <c r="BM2" s="95"/>
      <c r="BN2" s="96" t="s">
        <v>354</v>
      </c>
    </row>
    <row r="3" spans="2:66" ht="26.25" customHeight="1">
      <c r="B3" s="314" t="s">
        <v>108</v>
      </c>
      <c r="C3" s="327"/>
      <c r="D3" s="327"/>
      <c r="E3" s="327"/>
      <c r="F3" s="327"/>
      <c r="G3" s="327"/>
      <c r="H3" s="327"/>
      <c r="I3" s="327"/>
      <c r="J3" s="327"/>
      <c r="K3" s="314" t="s">
        <v>109</v>
      </c>
      <c r="L3" s="327"/>
      <c r="M3" s="327"/>
      <c r="N3" s="327"/>
      <c r="O3" s="327"/>
      <c r="P3" s="327"/>
      <c r="Q3" s="327"/>
      <c r="R3" s="314" t="s">
        <v>397</v>
      </c>
      <c r="S3" s="327"/>
      <c r="T3" s="327"/>
      <c r="U3" s="327"/>
      <c r="V3" s="327"/>
      <c r="W3" s="327"/>
      <c r="X3" s="327"/>
      <c r="Y3" s="314" t="s">
        <v>398</v>
      </c>
      <c r="Z3" s="327"/>
      <c r="AA3" s="327"/>
      <c r="AB3" s="327"/>
      <c r="AC3" s="327"/>
      <c r="AD3" s="327"/>
      <c r="AE3" s="341"/>
      <c r="AF3" s="645" t="s">
        <v>399</v>
      </c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7"/>
      <c r="BH3" s="314" t="s">
        <v>392</v>
      </c>
      <c r="BI3" s="327"/>
      <c r="BJ3" s="327"/>
      <c r="BK3" s="327"/>
      <c r="BL3" s="327"/>
      <c r="BM3" s="327"/>
      <c r="BN3" s="341"/>
    </row>
    <row r="4" spans="2:66" ht="26.25" customHeight="1">
      <c r="B4" s="315"/>
      <c r="C4" s="362"/>
      <c r="D4" s="362"/>
      <c r="E4" s="362"/>
      <c r="F4" s="362"/>
      <c r="G4" s="362"/>
      <c r="H4" s="362"/>
      <c r="I4" s="362"/>
      <c r="J4" s="362"/>
      <c r="K4" s="315"/>
      <c r="L4" s="362"/>
      <c r="M4" s="362"/>
      <c r="N4" s="362"/>
      <c r="O4" s="362"/>
      <c r="P4" s="362"/>
      <c r="Q4" s="362"/>
      <c r="R4" s="315"/>
      <c r="S4" s="362"/>
      <c r="T4" s="362"/>
      <c r="U4" s="362"/>
      <c r="V4" s="362"/>
      <c r="W4" s="362"/>
      <c r="X4" s="362"/>
      <c r="Y4" s="315"/>
      <c r="Z4" s="362"/>
      <c r="AA4" s="362"/>
      <c r="AB4" s="362"/>
      <c r="AC4" s="362"/>
      <c r="AD4" s="362"/>
      <c r="AE4" s="363"/>
      <c r="AF4" s="504" t="s">
        <v>102</v>
      </c>
      <c r="AG4" s="503"/>
      <c r="AH4" s="503"/>
      <c r="AI4" s="503"/>
      <c r="AJ4" s="503"/>
      <c r="AK4" s="503"/>
      <c r="AL4" s="503"/>
      <c r="AM4" s="503" t="s">
        <v>103</v>
      </c>
      <c r="AN4" s="503"/>
      <c r="AO4" s="503"/>
      <c r="AP4" s="503"/>
      <c r="AQ4" s="503"/>
      <c r="AR4" s="503"/>
      <c r="AS4" s="503"/>
      <c r="AT4" s="503" t="s">
        <v>104</v>
      </c>
      <c r="AU4" s="503"/>
      <c r="AV4" s="503"/>
      <c r="AW4" s="503"/>
      <c r="AX4" s="503"/>
      <c r="AY4" s="503"/>
      <c r="AZ4" s="503"/>
      <c r="BA4" s="503" t="s">
        <v>105</v>
      </c>
      <c r="BB4" s="503"/>
      <c r="BC4" s="503"/>
      <c r="BD4" s="503"/>
      <c r="BE4" s="503"/>
      <c r="BF4" s="503"/>
      <c r="BG4" s="519"/>
      <c r="BH4" s="315"/>
      <c r="BI4" s="362"/>
      <c r="BJ4" s="362"/>
      <c r="BK4" s="362"/>
      <c r="BL4" s="362"/>
      <c r="BM4" s="362"/>
      <c r="BN4" s="363"/>
    </row>
    <row r="5" spans="2:66" ht="52.5" customHeight="1">
      <c r="B5" s="314" t="s">
        <v>386</v>
      </c>
      <c r="C5" s="327"/>
      <c r="D5" s="327"/>
      <c r="E5" s="327"/>
      <c r="F5" s="327"/>
      <c r="G5" s="327"/>
      <c r="H5" s="327"/>
      <c r="I5" s="327"/>
      <c r="J5" s="327"/>
      <c r="K5" s="636">
        <f>SUM(R5:BN5)</f>
        <v>17218</v>
      </c>
      <c r="L5" s="637"/>
      <c r="M5" s="637"/>
      <c r="N5" s="637"/>
      <c r="O5" s="637"/>
      <c r="P5" s="637"/>
      <c r="Q5" s="637"/>
      <c r="R5" s="636">
        <v>16659</v>
      </c>
      <c r="S5" s="637"/>
      <c r="T5" s="637"/>
      <c r="U5" s="637"/>
      <c r="V5" s="637"/>
      <c r="W5" s="637"/>
      <c r="X5" s="637"/>
      <c r="Y5" s="636">
        <v>20</v>
      </c>
      <c r="Z5" s="637"/>
      <c r="AA5" s="637"/>
      <c r="AB5" s="637"/>
      <c r="AC5" s="637"/>
      <c r="AD5" s="637"/>
      <c r="AE5" s="637"/>
      <c r="AF5" s="642">
        <v>38</v>
      </c>
      <c r="AG5" s="640"/>
      <c r="AH5" s="640"/>
      <c r="AI5" s="640"/>
      <c r="AJ5" s="640"/>
      <c r="AK5" s="640"/>
      <c r="AL5" s="640"/>
      <c r="AM5" s="640">
        <v>270</v>
      </c>
      <c r="AN5" s="640"/>
      <c r="AO5" s="640"/>
      <c r="AP5" s="640"/>
      <c r="AQ5" s="640"/>
      <c r="AR5" s="640"/>
      <c r="AS5" s="640"/>
      <c r="AT5" s="640">
        <v>212</v>
      </c>
      <c r="AU5" s="640"/>
      <c r="AV5" s="640"/>
      <c r="AW5" s="640"/>
      <c r="AX5" s="640"/>
      <c r="AY5" s="640"/>
      <c r="AZ5" s="640"/>
      <c r="BA5" s="651" t="s">
        <v>349</v>
      </c>
      <c r="BB5" s="651"/>
      <c r="BC5" s="651"/>
      <c r="BD5" s="651"/>
      <c r="BE5" s="651"/>
      <c r="BF5" s="651"/>
      <c r="BG5" s="652"/>
      <c r="BH5" s="636">
        <v>19</v>
      </c>
      <c r="BI5" s="637"/>
      <c r="BJ5" s="637"/>
      <c r="BK5" s="637"/>
      <c r="BL5" s="637"/>
      <c r="BM5" s="637"/>
      <c r="BN5" s="648"/>
    </row>
    <row r="6" spans="2:66" ht="52.5" customHeight="1">
      <c r="B6" s="634" t="s">
        <v>106</v>
      </c>
      <c r="C6" s="635"/>
      <c r="D6" s="635"/>
      <c r="E6" s="635"/>
      <c r="F6" s="635"/>
      <c r="G6" s="635"/>
      <c r="H6" s="635"/>
      <c r="I6" s="635"/>
      <c r="J6" s="635"/>
      <c r="K6" s="624">
        <f>SUM(R6:BN6)</f>
        <v>4066</v>
      </c>
      <c r="L6" s="625"/>
      <c r="M6" s="625"/>
      <c r="N6" s="625"/>
      <c r="O6" s="625"/>
      <c r="P6" s="625"/>
      <c r="Q6" s="625"/>
      <c r="R6" s="624">
        <v>1</v>
      </c>
      <c r="S6" s="625"/>
      <c r="T6" s="625"/>
      <c r="U6" s="625"/>
      <c r="V6" s="625"/>
      <c r="W6" s="625"/>
      <c r="X6" s="625"/>
      <c r="Y6" s="638" t="s">
        <v>349</v>
      </c>
      <c r="Z6" s="639"/>
      <c r="AA6" s="639"/>
      <c r="AB6" s="639"/>
      <c r="AC6" s="639"/>
      <c r="AD6" s="639"/>
      <c r="AE6" s="639"/>
      <c r="AF6" s="643">
        <v>21</v>
      </c>
      <c r="AG6" s="641"/>
      <c r="AH6" s="641"/>
      <c r="AI6" s="641"/>
      <c r="AJ6" s="641"/>
      <c r="AK6" s="641"/>
      <c r="AL6" s="641"/>
      <c r="AM6" s="641">
        <v>1452</v>
      </c>
      <c r="AN6" s="641"/>
      <c r="AO6" s="641"/>
      <c r="AP6" s="641"/>
      <c r="AQ6" s="641"/>
      <c r="AR6" s="641"/>
      <c r="AS6" s="641"/>
      <c r="AT6" s="641">
        <v>1836</v>
      </c>
      <c r="AU6" s="641"/>
      <c r="AV6" s="641"/>
      <c r="AW6" s="641"/>
      <c r="AX6" s="641"/>
      <c r="AY6" s="641"/>
      <c r="AZ6" s="641"/>
      <c r="BA6" s="641">
        <v>756</v>
      </c>
      <c r="BB6" s="641"/>
      <c r="BC6" s="641"/>
      <c r="BD6" s="641"/>
      <c r="BE6" s="641"/>
      <c r="BF6" s="641"/>
      <c r="BG6" s="653"/>
      <c r="BH6" s="638" t="s">
        <v>349</v>
      </c>
      <c r="BI6" s="639"/>
      <c r="BJ6" s="639"/>
      <c r="BK6" s="639"/>
      <c r="BL6" s="639"/>
      <c r="BM6" s="639"/>
      <c r="BN6" s="649"/>
    </row>
    <row r="7" spans="2:66" ht="52.5" customHeight="1">
      <c r="B7" s="395" t="s">
        <v>388</v>
      </c>
      <c r="C7" s="342"/>
      <c r="D7" s="342"/>
      <c r="E7" s="342"/>
      <c r="F7" s="342"/>
      <c r="G7" s="342"/>
      <c r="H7" s="342"/>
      <c r="I7" s="342"/>
      <c r="J7" s="342"/>
      <c r="K7" s="624">
        <f>SUM(R7:BN7)</f>
        <v>6284</v>
      </c>
      <c r="L7" s="625"/>
      <c r="M7" s="625"/>
      <c r="N7" s="625"/>
      <c r="O7" s="625"/>
      <c r="P7" s="625"/>
      <c r="Q7" s="625"/>
      <c r="R7" s="624">
        <v>411</v>
      </c>
      <c r="S7" s="625"/>
      <c r="T7" s="625"/>
      <c r="U7" s="625"/>
      <c r="V7" s="625"/>
      <c r="W7" s="625"/>
      <c r="X7" s="625"/>
      <c r="Y7" s="624">
        <v>157</v>
      </c>
      <c r="Z7" s="625"/>
      <c r="AA7" s="625"/>
      <c r="AB7" s="625"/>
      <c r="AC7" s="625"/>
      <c r="AD7" s="625"/>
      <c r="AE7" s="625"/>
      <c r="AF7" s="643">
        <v>3071</v>
      </c>
      <c r="AG7" s="641"/>
      <c r="AH7" s="641"/>
      <c r="AI7" s="641"/>
      <c r="AJ7" s="641"/>
      <c r="AK7" s="641"/>
      <c r="AL7" s="641"/>
      <c r="AM7" s="641">
        <v>2553</v>
      </c>
      <c r="AN7" s="641"/>
      <c r="AO7" s="641"/>
      <c r="AP7" s="641"/>
      <c r="AQ7" s="641"/>
      <c r="AR7" s="641"/>
      <c r="AS7" s="641"/>
      <c r="AT7" s="641">
        <v>86</v>
      </c>
      <c r="AU7" s="641"/>
      <c r="AV7" s="641"/>
      <c r="AW7" s="641"/>
      <c r="AX7" s="641"/>
      <c r="AY7" s="641"/>
      <c r="AZ7" s="641"/>
      <c r="BA7" s="627" t="s">
        <v>349</v>
      </c>
      <c r="BB7" s="627"/>
      <c r="BC7" s="627"/>
      <c r="BD7" s="627"/>
      <c r="BE7" s="627"/>
      <c r="BF7" s="627"/>
      <c r="BG7" s="628"/>
      <c r="BH7" s="624">
        <v>6</v>
      </c>
      <c r="BI7" s="625"/>
      <c r="BJ7" s="625"/>
      <c r="BK7" s="625"/>
      <c r="BL7" s="625"/>
      <c r="BM7" s="625"/>
      <c r="BN7" s="650"/>
    </row>
    <row r="8" spans="2:66" ht="52.5" customHeight="1">
      <c r="B8" s="395" t="s">
        <v>389</v>
      </c>
      <c r="C8" s="342"/>
      <c r="D8" s="342"/>
      <c r="E8" s="342"/>
      <c r="F8" s="342"/>
      <c r="G8" s="342"/>
      <c r="H8" s="342"/>
      <c r="I8" s="342"/>
      <c r="J8" s="342"/>
      <c r="K8" s="624">
        <f>SUM(R8:BN8)</f>
        <v>352</v>
      </c>
      <c r="L8" s="625"/>
      <c r="M8" s="625"/>
      <c r="N8" s="625"/>
      <c r="O8" s="625"/>
      <c r="P8" s="625"/>
      <c r="Q8" s="625"/>
      <c r="R8" s="624">
        <v>20</v>
      </c>
      <c r="S8" s="625"/>
      <c r="T8" s="625"/>
      <c r="U8" s="625"/>
      <c r="V8" s="625"/>
      <c r="W8" s="625"/>
      <c r="X8" s="625"/>
      <c r="Y8" s="624">
        <v>4</v>
      </c>
      <c r="Z8" s="625"/>
      <c r="AA8" s="625"/>
      <c r="AB8" s="625"/>
      <c r="AC8" s="625"/>
      <c r="AD8" s="625"/>
      <c r="AE8" s="625"/>
      <c r="AF8" s="643">
        <v>42</v>
      </c>
      <c r="AG8" s="641"/>
      <c r="AH8" s="641"/>
      <c r="AI8" s="641"/>
      <c r="AJ8" s="641"/>
      <c r="AK8" s="641"/>
      <c r="AL8" s="641"/>
      <c r="AM8" s="641">
        <v>133</v>
      </c>
      <c r="AN8" s="641"/>
      <c r="AO8" s="641"/>
      <c r="AP8" s="641"/>
      <c r="AQ8" s="641"/>
      <c r="AR8" s="641"/>
      <c r="AS8" s="641"/>
      <c r="AT8" s="641">
        <v>149</v>
      </c>
      <c r="AU8" s="641"/>
      <c r="AV8" s="641"/>
      <c r="AW8" s="641"/>
      <c r="AX8" s="641"/>
      <c r="AY8" s="641"/>
      <c r="AZ8" s="641"/>
      <c r="BA8" s="627" t="s">
        <v>390</v>
      </c>
      <c r="BB8" s="627"/>
      <c r="BC8" s="627"/>
      <c r="BD8" s="627"/>
      <c r="BE8" s="627"/>
      <c r="BF8" s="627"/>
      <c r="BG8" s="628"/>
      <c r="BH8" s="624">
        <v>4</v>
      </c>
      <c r="BI8" s="625"/>
      <c r="BJ8" s="625"/>
      <c r="BK8" s="625"/>
      <c r="BL8" s="625"/>
      <c r="BM8" s="625"/>
      <c r="BN8" s="650"/>
    </row>
    <row r="9" spans="2:66" ht="52.5" customHeight="1">
      <c r="B9" s="315" t="s">
        <v>387</v>
      </c>
      <c r="C9" s="362"/>
      <c r="D9" s="362"/>
      <c r="E9" s="362"/>
      <c r="F9" s="362"/>
      <c r="G9" s="362"/>
      <c r="H9" s="362"/>
      <c r="I9" s="362"/>
      <c r="J9" s="362"/>
      <c r="K9" s="631">
        <f>SUM(R9:BN9)</f>
        <v>155</v>
      </c>
      <c r="L9" s="632"/>
      <c r="M9" s="632"/>
      <c r="N9" s="632"/>
      <c r="O9" s="632"/>
      <c r="P9" s="632"/>
      <c r="Q9" s="632"/>
      <c r="R9" s="631">
        <v>107</v>
      </c>
      <c r="S9" s="632"/>
      <c r="T9" s="632"/>
      <c r="U9" s="632"/>
      <c r="V9" s="632"/>
      <c r="W9" s="632"/>
      <c r="X9" s="632"/>
      <c r="Y9" s="631">
        <v>3</v>
      </c>
      <c r="Z9" s="632"/>
      <c r="AA9" s="632"/>
      <c r="AB9" s="632"/>
      <c r="AC9" s="632"/>
      <c r="AD9" s="632"/>
      <c r="AE9" s="632"/>
      <c r="AF9" s="656">
        <v>15</v>
      </c>
      <c r="AG9" s="644"/>
      <c r="AH9" s="644"/>
      <c r="AI9" s="644"/>
      <c r="AJ9" s="644"/>
      <c r="AK9" s="644"/>
      <c r="AL9" s="644"/>
      <c r="AM9" s="644">
        <v>27</v>
      </c>
      <c r="AN9" s="644"/>
      <c r="AO9" s="644"/>
      <c r="AP9" s="644"/>
      <c r="AQ9" s="644"/>
      <c r="AR9" s="644"/>
      <c r="AS9" s="644"/>
      <c r="AT9" s="644">
        <v>2</v>
      </c>
      <c r="AU9" s="644"/>
      <c r="AV9" s="644"/>
      <c r="AW9" s="644"/>
      <c r="AX9" s="644"/>
      <c r="AY9" s="644"/>
      <c r="AZ9" s="644"/>
      <c r="BA9" s="629" t="s">
        <v>349</v>
      </c>
      <c r="BB9" s="629"/>
      <c r="BC9" s="629"/>
      <c r="BD9" s="629"/>
      <c r="BE9" s="629"/>
      <c r="BF9" s="629"/>
      <c r="BG9" s="630"/>
      <c r="BH9" s="631">
        <v>1</v>
      </c>
      <c r="BI9" s="632"/>
      <c r="BJ9" s="632"/>
      <c r="BK9" s="632"/>
      <c r="BL9" s="632"/>
      <c r="BM9" s="632"/>
      <c r="BN9" s="654"/>
    </row>
    <row r="10" spans="2:47" ht="15" customHeight="1">
      <c r="B10" s="98"/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2:47" ht="15" customHeight="1">
      <c r="B11" s="98"/>
      <c r="C11" s="98"/>
      <c r="D11" s="98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3" ht="22.5" customHeight="1">
      <c r="B13" s="68" t="s">
        <v>107</v>
      </c>
    </row>
    <row r="14" spans="33:66" ht="15" customHeight="1"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BN14" s="70" t="s">
        <v>354</v>
      </c>
    </row>
    <row r="15" spans="2:66" ht="67.5" customHeight="1">
      <c r="B15" s="353" t="s">
        <v>109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655" t="s">
        <v>301</v>
      </c>
      <c r="N15" s="626"/>
      <c r="O15" s="626"/>
      <c r="P15" s="626"/>
      <c r="Q15" s="626"/>
      <c r="R15" s="626"/>
      <c r="S15" s="626"/>
      <c r="T15" s="626"/>
      <c r="U15" s="626"/>
      <c r="V15" s="626" t="s">
        <v>300</v>
      </c>
      <c r="W15" s="626"/>
      <c r="X15" s="626"/>
      <c r="Y15" s="626"/>
      <c r="Z15" s="626"/>
      <c r="AA15" s="626"/>
      <c r="AB15" s="626"/>
      <c r="AC15" s="626"/>
      <c r="AD15" s="626"/>
      <c r="AE15" s="626" t="s">
        <v>299</v>
      </c>
      <c r="AF15" s="626"/>
      <c r="AG15" s="626"/>
      <c r="AH15" s="626"/>
      <c r="AI15" s="626"/>
      <c r="AJ15" s="626"/>
      <c r="AK15" s="626"/>
      <c r="AL15" s="626"/>
      <c r="AM15" s="626"/>
      <c r="AN15" s="626" t="s">
        <v>302</v>
      </c>
      <c r="AO15" s="626"/>
      <c r="AP15" s="626"/>
      <c r="AQ15" s="626"/>
      <c r="AR15" s="626"/>
      <c r="AS15" s="626"/>
      <c r="AT15" s="626"/>
      <c r="AU15" s="626"/>
      <c r="AV15" s="626"/>
      <c r="AW15" s="626" t="s">
        <v>303</v>
      </c>
      <c r="AX15" s="626"/>
      <c r="AY15" s="626"/>
      <c r="AZ15" s="626"/>
      <c r="BA15" s="626"/>
      <c r="BB15" s="626"/>
      <c r="BC15" s="626"/>
      <c r="BD15" s="626"/>
      <c r="BE15" s="626"/>
      <c r="BF15" s="626" t="s">
        <v>392</v>
      </c>
      <c r="BG15" s="626"/>
      <c r="BH15" s="626"/>
      <c r="BI15" s="626"/>
      <c r="BJ15" s="626"/>
      <c r="BK15" s="626"/>
      <c r="BL15" s="626"/>
      <c r="BM15" s="626"/>
      <c r="BN15" s="633"/>
    </row>
    <row r="16" spans="2:66" ht="67.5" customHeight="1">
      <c r="B16" s="353" t="s">
        <v>393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655" t="s">
        <v>352</v>
      </c>
      <c r="N16" s="626"/>
      <c r="O16" s="626"/>
      <c r="P16" s="626"/>
      <c r="Q16" s="626"/>
      <c r="R16" s="626"/>
      <c r="S16" s="626"/>
      <c r="T16" s="626"/>
      <c r="U16" s="626"/>
      <c r="V16" s="626" t="s">
        <v>394</v>
      </c>
      <c r="W16" s="626"/>
      <c r="X16" s="626"/>
      <c r="Y16" s="626"/>
      <c r="Z16" s="626"/>
      <c r="AA16" s="626"/>
      <c r="AB16" s="626"/>
      <c r="AC16" s="626"/>
      <c r="AD16" s="626"/>
      <c r="AE16" s="626" t="s">
        <v>395</v>
      </c>
      <c r="AF16" s="626"/>
      <c r="AG16" s="626"/>
      <c r="AH16" s="626"/>
      <c r="AI16" s="626"/>
      <c r="AJ16" s="626"/>
      <c r="AK16" s="626"/>
      <c r="AL16" s="626"/>
      <c r="AM16" s="626"/>
      <c r="AN16" s="626" t="s">
        <v>352</v>
      </c>
      <c r="AO16" s="626"/>
      <c r="AP16" s="626"/>
      <c r="AQ16" s="626"/>
      <c r="AR16" s="626"/>
      <c r="AS16" s="626"/>
      <c r="AT16" s="626"/>
      <c r="AU16" s="626"/>
      <c r="AV16" s="626"/>
      <c r="AW16" s="626" t="s">
        <v>352</v>
      </c>
      <c r="AX16" s="626"/>
      <c r="AY16" s="626"/>
      <c r="AZ16" s="626"/>
      <c r="BA16" s="626"/>
      <c r="BB16" s="626"/>
      <c r="BC16" s="626"/>
      <c r="BD16" s="626"/>
      <c r="BE16" s="626"/>
      <c r="BF16" s="626" t="s">
        <v>396</v>
      </c>
      <c r="BG16" s="626"/>
      <c r="BH16" s="626"/>
      <c r="BI16" s="626"/>
      <c r="BJ16" s="626"/>
      <c r="BK16" s="626"/>
      <c r="BL16" s="626"/>
      <c r="BM16" s="626"/>
      <c r="BN16" s="633"/>
    </row>
    <row r="17" ht="15" customHeight="1">
      <c r="B17" s="46" t="s">
        <v>391</v>
      </c>
    </row>
  </sheetData>
  <sheetProtection/>
  <mergeCells count="69">
    <mergeCell ref="BH9:BN9"/>
    <mergeCell ref="B15:L15"/>
    <mergeCell ref="B16:L16"/>
    <mergeCell ref="M15:U15"/>
    <mergeCell ref="M16:U16"/>
    <mergeCell ref="V15:AD15"/>
    <mergeCell ref="AF9:AL9"/>
    <mergeCell ref="AE15:AM15"/>
    <mergeCell ref="AE16:AM16"/>
    <mergeCell ref="AN15:AV15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BF15:BN15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Y7:AE7"/>
    <mergeCell ref="AN16:AV16"/>
    <mergeCell ref="V16:AD16"/>
    <mergeCell ref="BA8:BG8"/>
    <mergeCell ref="BA9:BG9"/>
    <mergeCell ref="K9:Q9"/>
    <mergeCell ref="AW15:BE15"/>
    <mergeCell ref="AW16:BE16"/>
    <mergeCell ref="BF16:BN16"/>
    <mergeCell ref="Y9:AE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2.875" style="68" customWidth="1"/>
    <col min="3" max="42" width="2.00390625" style="68" customWidth="1"/>
    <col min="43" max="16384" width="2.375" style="68" customWidth="1"/>
  </cols>
  <sheetData>
    <row r="1" ht="22.5" customHeight="1">
      <c r="B1" s="68" t="s">
        <v>110</v>
      </c>
    </row>
    <row r="2" ht="15" customHeight="1">
      <c r="AP2" s="87" t="s">
        <v>400</v>
      </c>
    </row>
    <row r="3" spans="2:45" ht="18.75" customHeight="1">
      <c r="B3" s="455" t="s">
        <v>108</v>
      </c>
      <c r="C3" s="455"/>
      <c r="D3" s="455"/>
      <c r="E3" s="455"/>
      <c r="F3" s="455"/>
      <c r="G3" s="455"/>
      <c r="H3" s="455" t="s">
        <v>50</v>
      </c>
      <c r="I3" s="455"/>
      <c r="J3" s="455"/>
      <c r="K3" s="455"/>
      <c r="L3" s="657" t="s">
        <v>117</v>
      </c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9"/>
      <c r="AM3" s="569" t="s">
        <v>310</v>
      </c>
      <c r="AN3" s="660"/>
      <c r="AO3" s="660"/>
      <c r="AP3" s="661"/>
      <c r="AS3" s="101"/>
    </row>
    <row r="4" spans="2:42" ht="18.75" customHeight="1"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666" t="s">
        <v>50</v>
      </c>
      <c r="M4" s="667"/>
      <c r="N4" s="667"/>
      <c r="O4" s="668"/>
      <c r="P4" s="672" t="s">
        <v>111</v>
      </c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3" t="s">
        <v>311</v>
      </c>
      <c r="AJ4" s="674"/>
      <c r="AK4" s="674"/>
      <c r="AL4" s="675"/>
      <c r="AM4" s="662"/>
      <c r="AN4" s="662"/>
      <c r="AO4" s="662"/>
      <c r="AP4" s="663"/>
    </row>
    <row r="5" spans="2:42" ht="43.5" customHeight="1"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669"/>
      <c r="M5" s="670"/>
      <c r="N5" s="670"/>
      <c r="O5" s="671"/>
      <c r="P5" s="677" t="s">
        <v>308</v>
      </c>
      <c r="Q5" s="678"/>
      <c r="R5" s="678"/>
      <c r="S5" s="679"/>
      <c r="T5" s="679" t="s">
        <v>401</v>
      </c>
      <c r="U5" s="680"/>
      <c r="V5" s="680"/>
      <c r="W5" s="677"/>
      <c r="X5" s="680" t="s">
        <v>309</v>
      </c>
      <c r="Y5" s="680"/>
      <c r="Z5" s="680"/>
      <c r="AA5" s="680"/>
      <c r="AB5" s="679" t="s">
        <v>115</v>
      </c>
      <c r="AC5" s="680"/>
      <c r="AD5" s="680"/>
      <c r="AE5" s="677"/>
      <c r="AF5" s="503" t="s">
        <v>112</v>
      </c>
      <c r="AG5" s="503"/>
      <c r="AH5" s="503"/>
      <c r="AI5" s="676"/>
      <c r="AJ5" s="571"/>
      <c r="AK5" s="571"/>
      <c r="AL5" s="572"/>
      <c r="AM5" s="664"/>
      <c r="AN5" s="664"/>
      <c r="AO5" s="664"/>
      <c r="AP5" s="665"/>
    </row>
    <row r="6" spans="2:42" ht="21.75" customHeight="1">
      <c r="B6" s="681" t="s">
        <v>109</v>
      </c>
      <c r="C6" s="681"/>
      <c r="D6" s="681"/>
      <c r="E6" s="681"/>
      <c r="F6" s="681"/>
      <c r="G6" s="681"/>
      <c r="H6" s="682">
        <f>SUM(H8,H10)</f>
        <v>60357</v>
      </c>
      <c r="I6" s="681"/>
      <c r="J6" s="681"/>
      <c r="K6" s="681"/>
      <c r="L6" s="683">
        <f>SUM(L8,L10)</f>
        <v>31168</v>
      </c>
      <c r="M6" s="684"/>
      <c r="N6" s="684"/>
      <c r="O6" s="685"/>
      <c r="P6" s="686">
        <f>SUM(P8,P10)</f>
        <v>29711</v>
      </c>
      <c r="Q6" s="684"/>
      <c r="R6" s="684"/>
      <c r="S6" s="687"/>
      <c r="T6" s="688">
        <f>SUM(T8,T10)</f>
        <v>23356</v>
      </c>
      <c r="U6" s="684"/>
      <c r="V6" s="684"/>
      <c r="W6" s="685"/>
      <c r="X6" s="686">
        <f>SUM(X8,X10)</f>
        <v>5024</v>
      </c>
      <c r="Y6" s="684"/>
      <c r="Z6" s="684"/>
      <c r="AA6" s="687"/>
      <c r="AB6" s="689">
        <f>SUM(AB8,AB10)</f>
        <v>654</v>
      </c>
      <c r="AC6" s="684"/>
      <c r="AD6" s="684"/>
      <c r="AE6" s="685"/>
      <c r="AF6" s="690">
        <f>SUM(AF8,AF10)</f>
        <v>677</v>
      </c>
      <c r="AG6" s="684"/>
      <c r="AH6" s="687"/>
      <c r="AI6" s="688">
        <f>SUM(AI8,AI10)</f>
        <v>1457</v>
      </c>
      <c r="AJ6" s="684"/>
      <c r="AK6" s="684"/>
      <c r="AL6" s="691"/>
      <c r="AM6" s="692">
        <f>SUM(AM8,AM10)</f>
        <v>20084</v>
      </c>
      <c r="AN6" s="693"/>
      <c r="AO6" s="693"/>
      <c r="AP6" s="693"/>
    </row>
    <row r="7" spans="2:42" ht="15" customHeight="1">
      <c r="B7" s="694"/>
      <c r="C7" s="694"/>
      <c r="D7" s="694"/>
      <c r="E7" s="694"/>
      <c r="F7" s="694"/>
      <c r="G7" s="694"/>
      <c r="H7" s="695">
        <f>SUM(H9,H11)</f>
        <v>9105</v>
      </c>
      <c r="I7" s="696"/>
      <c r="J7" s="696"/>
      <c r="K7" s="697"/>
      <c r="L7" s="698"/>
      <c r="M7" s="699"/>
      <c r="N7" s="699"/>
      <c r="O7" s="700"/>
      <c r="P7" s="701"/>
      <c r="Q7" s="699"/>
      <c r="R7" s="699"/>
      <c r="S7" s="702"/>
      <c r="T7" s="703"/>
      <c r="U7" s="699"/>
      <c r="V7" s="699"/>
      <c r="W7" s="700"/>
      <c r="X7" s="701"/>
      <c r="Y7" s="699"/>
      <c r="Z7" s="699"/>
      <c r="AA7" s="702"/>
      <c r="AB7" s="703"/>
      <c r="AC7" s="699"/>
      <c r="AD7" s="699"/>
      <c r="AE7" s="700"/>
      <c r="AF7" s="701"/>
      <c r="AG7" s="699"/>
      <c r="AH7" s="702"/>
      <c r="AI7" s="703"/>
      <c r="AJ7" s="699"/>
      <c r="AK7" s="699"/>
      <c r="AL7" s="704"/>
      <c r="AM7" s="705"/>
      <c r="AN7" s="706"/>
      <c r="AO7" s="706"/>
      <c r="AP7" s="706"/>
    </row>
    <row r="8" spans="2:42" ht="15" customHeight="1">
      <c r="B8" s="694" t="s">
        <v>2</v>
      </c>
      <c r="C8" s="694"/>
      <c r="D8" s="694"/>
      <c r="E8" s="694"/>
      <c r="F8" s="694"/>
      <c r="G8" s="694"/>
      <c r="H8" s="707">
        <v>29971</v>
      </c>
      <c r="I8" s="694"/>
      <c r="J8" s="694"/>
      <c r="K8" s="694"/>
      <c r="L8" s="525">
        <f>SUM(P8,AI8)</f>
        <v>18076</v>
      </c>
      <c r="M8" s="699"/>
      <c r="N8" s="699"/>
      <c r="O8" s="700"/>
      <c r="P8" s="708">
        <f>SUM(T8:AH8)</f>
        <v>17126</v>
      </c>
      <c r="Q8" s="699"/>
      <c r="R8" s="699"/>
      <c r="S8" s="702"/>
      <c r="T8" s="709">
        <v>16017</v>
      </c>
      <c r="U8" s="699"/>
      <c r="V8" s="699"/>
      <c r="W8" s="700"/>
      <c r="X8" s="701">
        <v>382</v>
      </c>
      <c r="Y8" s="699"/>
      <c r="Z8" s="699"/>
      <c r="AA8" s="702"/>
      <c r="AB8" s="703">
        <v>336</v>
      </c>
      <c r="AC8" s="699"/>
      <c r="AD8" s="699"/>
      <c r="AE8" s="700"/>
      <c r="AF8" s="701">
        <v>391</v>
      </c>
      <c r="AG8" s="699"/>
      <c r="AH8" s="702"/>
      <c r="AI8" s="709">
        <v>950</v>
      </c>
      <c r="AJ8" s="699"/>
      <c r="AK8" s="699"/>
      <c r="AL8" s="704"/>
      <c r="AM8" s="710">
        <v>7065</v>
      </c>
      <c r="AN8" s="706"/>
      <c r="AO8" s="706"/>
      <c r="AP8" s="706"/>
    </row>
    <row r="9" spans="2:42" ht="15" customHeight="1">
      <c r="B9" s="694"/>
      <c r="C9" s="694"/>
      <c r="D9" s="694"/>
      <c r="E9" s="694"/>
      <c r="F9" s="694"/>
      <c r="G9" s="694"/>
      <c r="H9" s="695">
        <v>4830</v>
      </c>
      <c r="I9" s="696"/>
      <c r="J9" s="696"/>
      <c r="K9" s="697"/>
      <c r="L9" s="698"/>
      <c r="M9" s="699"/>
      <c r="N9" s="699"/>
      <c r="O9" s="700"/>
      <c r="P9" s="701"/>
      <c r="Q9" s="699"/>
      <c r="R9" s="699"/>
      <c r="S9" s="702"/>
      <c r="T9" s="703"/>
      <c r="U9" s="699"/>
      <c r="V9" s="699"/>
      <c r="W9" s="700"/>
      <c r="X9" s="701"/>
      <c r="Y9" s="699"/>
      <c r="Z9" s="699"/>
      <c r="AA9" s="702"/>
      <c r="AB9" s="703"/>
      <c r="AC9" s="699"/>
      <c r="AD9" s="699"/>
      <c r="AE9" s="700"/>
      <c r="AF9" s="701"/>
      <c r="AG9" s="699"/>
      <c r="AH9" s="702"/>
      <c r="AI9" s="703"/>
      <c r="AJ9" s="699"/>
      <c r="AK9" s="699"/>
      <c r="AL9" s="704"/>
      <c r="AM9" s="705"/>
      <c r="AN9" s="706"/>
      <c r="AO9" s="706"/>
      <c r="AP9" s="706"/>
    </row>
    <row r="10" spans="2:42" ht="15" customHeight="1">
      <c r="B10" s="694" t="s">
        <v>3</v>
      </c>
      <c r="C10" s="694"/>
      <c r="D10" s="694"/>
      <c r="E10" s="694"/>
      <c r="F10" s="694"/>
      <c r="G10" s="694"/>
      <c r="H10" s="707">
        <v>30386</v>
      </c>
      <c r="I10" s="694"/>
      <c r="J10" s="694"/>
      <c r="K10" s="694"/>
      <c r="L10" s="525">
        <f>SUM(P10,AI10)</f>
        <v>13092</v>
      </c>
      <c r="M10" s="699"/>
      <c r="N10" s="699"/>
      <c r="O10" s="700"/>
      <c r="P10" s="711">
        <f>SUM(T10:AH10)</f>
        <v>12585</v>
      </c>
      <c r="Q10" s="712"/>
      <c r="R10" s="712"/>
      <c r="S10" s="713"/>
      <c r="T10" s="709">
        <v>7339</v>
      </c>
      <c r="U10" s="699"/>
      <c r="V10" s="699"/>
      <c r="W10" s="700"/>
      <c r="X10" s="708">
        <v>4642</v>
      </c>
      <c r="Y10" s="699"/>
      <c r="Z10" s="699"/>
      <c r="AA10" s="702"/>
      <c r="AB10" s="703">
        <v>318</v>
      </c>
      <c r="AC10" s="699"/>
      <c r="AD10" s="699"/>
      <c r="AE10" s="700"/>
      <c r="AF10" s="701">
        <v>286</v>
      </c>
      <c r="AG10" s="699"/>
      <c r="AH10" s="702"/>
      <c r="AI10" s="714">
        <v>507</v>
      </c>
      <c r="AJ10" s="715"/>
      <c r="AK10" s="715"/>
      <c r="AL10" s="705"/>
      <c r="AM10" s="710">
        <v>13019</v>
      </c>
      <c r="AN10" s="706"/>
      <c r="AO10" s="706"/>
      <c r="AP10" s="706"/>
    </row>
    <row r="11" spans="2:42" ht="15" customHeight="1">
      <c r="B11" s="694"/>
      <c r="C11" s="694"/>
      <c r="D11" s="694"/>
      <c r="E11" s="694"/>
      <c r="F11" s="694"/>
      <c r="G11" s="694"/>
      <c r="H11" s="695">
        <v>4275</v>
      </c>
      <c r="I11" s="696"/>
      <c r="J11" s="696"/>
      <c r="K11" s="697"/>
      <c r="L11" s="698"/>
      <c r="M11" s="699"/>
      <c r="N11" s="699"/>
      <c r="O11" s="700"/>
      <c r="P11" s="701"/>
      <c r="Q11" s="699"/>
      <c r="R11" s="699"/>
      <c r="S11" s="702"/>
      <c r="T11" s="703"/>
      <c r="U11" s="699"/>
      <c r="V11" s="699"/>
      <c r="W11" s="700"/>
      <c r="X11" s="701"/>
      <c r="Y11" s="699"/>
      <c r="Z11" s="699"/>
      <c r="AA11" s="702"/>
      <c r="AB11" s="703"/>
      <c r="AC11" s="699"/>
      <c r="AD11" s="699"/>
      <c r="AE11" s="700"/>
      <c r="AF11" s="701"/>
      <c r="AG11" s="699"/>
      <c r="AH11" s="702"/>
      <c r="AI11" s="703"/>
      <c r="AJ11" s="699"/>
      <c r="AK11" s="699"/>
      <c r="AL11" s="704"/>
      <c r="AM11" s="705"/>
      <c r="AN11" s="706"/>
      <c r="AO11" s="706"/>
      <c r="AP11" s="706"/>
    </row>
    <row r="12" spans="2:42" ht="15" customHeight="1">
      <c r="B12" s="694" t="s">
        <v>307</v>
      </c>
      <c r="C12" s="694"/>
      <c r="D12" s="694"/>
      <c r="E12" s="694"/>
      <c r="F12" s="694"/>
      <c r="G12" s="694"/>
      <c r="H12" s="395"/>
      <c r="I12" s="342"/>
      <c r="J12" s="342"/>
      <c r="K12" s="343"/>
      <c r="L12" s="698"/>
      <c r="M12" s="699"/>
      <c r="N12" s="699"/>
      <c r="O12" s="700"/>
      <c r="P12" s="701"/>
      <c r="Q12" s="699"/>
      <c r="R12" s="699"/>
      <c r="S12" s="702"/>
      <c r="T12" s="703"/>
      <c r="U12" s="699"/>
      <c r="V12" s="699"/>
      <c r="W12" s="700"/>
      <c r="X12" s="701"/>
      <c r="Y12" s="699"/>
      <c r="Z12" s="699"/>
      <c r="AA12" s="702"/>
      <c r="AB12" s="703"/>
      <c r="AC12" s="699"/>
      <c r="AD12" s="699"/>
      <c r="AE12" s="700"/>
      <c r="AF12" s="701"/>
      <c r="AG12" s="699"/>
      <c r="AH12" s="702"/>
      <c r="AI12" s="703"/>
      <c r="AJ12" s="699"/>
      <c r="AK12" s="699"/>
      <c r="AL12" s="704"/>
      <c r="AM12" s="705"/>
      <c r="AN12" s="706"/>
      <c r="AO12" s="706"/>
      <c r="AP12" s="706"/>
    </row>
    <row r="13" spans="2:42" ht="15" customHeight="1">
      <c r="B13" s="694" t="s">
        <v>113</v>
      </c>
      <c r="C13" s="694"/>
      <c r="D13" s="694"/>
      <c r="E13" s="694"/>
      <c r="F13" s="694"/>
      <c r="G13" s="694"/>
      <c r="H13" s="694"/>
      <c r="I13" s="694"/>
      <c r="J13" s="694"/>
      <c r="K13" s="694"/>
      <c r="L13" s="698"/>
      <c r="M13" s="699"/>
      <c r="N13" s="699"/>
      <c r="O13" s="700"/>
      <c r="P13" s="701"/>
      <c r="Q13" s="699"/>
      <c r="R13" s="699"/>
      <c r="S13" s="702"/>
      <c r="T13" s="703"/>
      <c r="U13" s="699"/>
      <c r="V13" s="699"/>
      <c r="W13" s="700"/>
      <c r="X13" s="701"/>
      <c r="Y13" s="699"/>
      <c r="Z13" s="699"/>
      <c r="AA13" s="702"/>
      <c r="AB13" s="703"/>
      <c r="AC13" s="699"/>
      <c r="AD13" s="699"/>
      <c r="AE13" s="700"/>
      <c r="AF13" s="701"/>
      <c r="AG13" s="699"/>
      <c r="AH13" s="702"/>
      <c r="AI13" s="703"/>
      <c r="AJ13" s="699"/>
      <c r="AK13" s="699"/>
      <c r="AL13" s="704"/>
      <c r="AM13" s="705"/>
      <c r="AN13" s="706"/>
      <c r="AO13" s="706"/>
      <c r="AP13" s="706"/>
    </row>
    <row r="14" spans="2:42" ht="15" customHeight="1"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8"/>
      <c r="M14" s="699"/>
      <c r="N14" s="699"/>
      <c r="O14" s="700"/>
      <c r="P14" s="701"/>
      <c r="Q14" s="699"/>
      <c r="R14" s="699"/>
      <c r="S14" s="702"/>
      <c r="T14" s="703"/>
      <c r="U14" s="699"/>
      <c r="V14" s="699"/>
      <c r="W14" s="700"/>
      <c r="X14" s="701"/>
      <c r="Y14" s="699"/>
      <c r="Z14" s="699"/>
      <c r="AA14" s="702"/>
      <c r="AB14" s="703"/>
      <c r="AC14" s="699"/>
      <c r="AD14" s="699"/>
      <c r="AE14" s="700"/>
      <c r="AF14" s="701"/>
      <c r="AG14" s="699"/>
      <c r="AH14" s="702"/>
      <c r="AI14" s="703"/>
      <c r="AJ14" s="699"/>
      <c r="AK14" s="699"/>
      <c r="AL14" s="704"/>
      <c r="AM14" s="705"/>
      <c r="AN14" s="706"/>
      <c r="AO14" s="706"/>
      <c r="AP14" s="706"/>
    </row>
    <row r="15" spans="2:42" ht="15" customHeight="1">
      <c r="B15" s="694" t="s">
        <v>2</v>
      </c>
      <c r="C15" s="694"/>
      <c r="D15" s="694"/>
      <c r="E15" s="694"/>
      <c r="F15" s="694"/>
      <c r="G15" s="694"/>
      <c r="H15" s="707">
        <v>22146</v>
      </c>
      <c r="I15" s="694"/>
      <c r="J15" s="694"/>
      <c r="K15" s="694"/>
      <c r="L15" s="716">
        <f>SUM(P15,AI15)</f>
        <v>15444</v>
      </c>
      <c r="M15" s="712"/>
      <c r="N15" s="712"/>
      <c r="O15" s="713"/>
      <c r="P15" s="708">
        <f>SUM(T15:AH15)</f>
        <v>14625</v>
      </c>
      <c r="Q15" s="699"/>
      <c r="R15" s="699"/>
      <c r="S15" s="702"/>
      <c r="T15" s="709">
        <v>13986</v>
      </c>
      <c r="U15" s="699"/>
      <c r="V15" s="699"/>
      <c r="W15" s="700"/>
      <c r="X15" s="701">
        <v>130</v>
      </c>
      <c r="Y15" s="699"/>
      <c r="Z15" s="699"/>
      <c r="AA15" s="702"/>
      <c r="AB15" s="703">
        <v>336</v>
      </c>
      <c r="AC15" s="699"/>
      <c r="AD15" s="699"/>
      <c r="AE15" s="700"/>
      <c r="AF15" s="701">
        <v>173</v>
      </c>
      <c r="AG15" s="699"/>
      <c r="AH15" s="702"/>
      <c r="AI15" s="709">
        <v>819</v>
      </c>
      <c r="AJ15" s="699"/>
      <c r="AK15" s="699"/>
      <c r="AL15" s="704"/>
      <c r="AM15" s="710">
        <v>2508</v>
      </c>
      <c r="AN15" s="706"/>
      <c r="AO15" s="706"/>
      <c r="AP15" s="706"/>
    </row>
    <row r="16" spans="2:42" ht="15" customHeight="1">
      <c r="B16" s="694"/>
      <c r="C16" s="694"/>
      <c r="D16" s="694"/>
      <c r="E16" s="694"/>
      <c r="F16" s="694"/>
      <c r="G16" s="694"/>
      <c r="H16" s="695">
        <v>4194</v>
      </c>
      <c r="I16" s="696"/>
      <c r="J16" s="696"/>
      <c r="K16" s="697"/>
      <c r="L16" s="698"/>
      <c r="M16" s="699"/>
      <c r="N16" s="699"/>
      <c r="O16" s="700"/>
      <c r="P16" s="701"/>
      <c r="Q16" s="699"/>
      <c r="R16" s="699"/>
      <c r="S16" s="702"/>
      <c r="T16" s="703"/>
      <c r="U16" s="699"/>
      <c r="V16" s="699"/>
      <c r="W16" s="700"/>
      <c r="X16" s="701"/>
      <c r="Y16" s="699"/>
      <c r="Z16" s="699"/>
      <c r="AA16" s="702"/>
      <c r="AB16" s="703"/>
      <c r="AC16" s="699"/>
      <c r="AD16" s="699"/>
      <c r="AE16" s="700"/>
      <c r="AF16" s="701"/>
      <c r="AG16" s="699"/>
      <c r="AH16" s="702"/>
      <c r="AI16" s="703"/>
      <c r="AJ16" s="699"/>
      <c r="AK16" s="699"/>
      <c r="AL16" s="704"/>
      <c r="AM16" s="705"/>
      <c r="AN16" s="706"/>
      <c r="AO16" s="706"/>
      <c r="AP16" s="706"/>
    </row>
    <row r="17" spans="2:42" ht="15" customHeight="1">
      <c r="B17" s="694" t="s">
        <v>3</v>
      </c>
      <c r="C17" s="694"/>
      <c r="D17" s="694"/>
      <c r="E17" s="694"/>
      <c r="F17" s="694"/>
      <c r="G17" s="694"/>
      <c r="H17" s="707">
        <v>20644</v>
      </c>
      <c r="I17" s="694"/>
      <c r="J17" s="694"/>
      <c r="K17" s="694"/>
      <c r="L17" s="716">
        <f>SUM(P17,AI17)</f>
        <v>11453</v>
      </c>
      <c r="M17" s="712"/>
      <c r="N17" s="712"/>
      <c r="O17" s="713"/>
      <c r="P17" s="708">
        <f>SUM(T17:AH17)</f>
        <v>10984</v>
      </c>
      <c r="Q17" s="699"/>
      <c r="R17" s="699"/>
      <c r="S17" s="702"/>
      <c r="T17" s="709">
        <v>6673</v>
      </c>
      <c r="U17" s="699"/>
      <c r="V17" s="699"/>
      <c r="W17" s="700"/>
      <c r="X17" s="708">
        <v>3788</v>
      </c>
      <c r="Y17" s="699"/>
      <c r="Z17" s="699"/>
      <c r="AA17" s="702"/>
      <c r="AB17" s="703">
        <v>318</v>
      </c>
      <c r="AC17" s="699"/>
      <c r="AD17" s="699"/>
      <c r="AE17" s="700"/>
      <c r="AF17" s="701">
        <v>205</v>
      </c>
      <c r="AG17" s="699"/>
      <c r="AH17" s="702"/>
      <c r="AI17" s="703">
        <v>469</v>
      </c>
      <c r="AJ17" s="699"/>
      <c r="AK17" s="699"/>
      <c r="AL17" s="704"/>
      <c r="AM17" s="710">
        <v>5710</v>
      </c>
      <c r="AN17" s="706"/>
      <c r="AO17" s="706"/>
      <c r="AP17" s="706"/>
    </row>
    <row r="18" spans="2:42" ht="15" customHeight="1">
      <c r="B18" s="694"/>
      <c r="C18" s="694"/>
      <c r="D18" s="694"/>
      <c r="E18" s="694"/>
      <c r="F18" s="694"/>
      <c r="G18" s="694"/>
      <c r="H18" s="695">
        <v>3481</v>
      </c>
      <c r="I18" s="696"/>
      <c r="J18" s="696"/>
      <c r="K18" s="697"/>
      <c r="L18" s="698"/>
      <c r="M18" s="699"/>
      <c r="N18" s="699"/>
      <c r="O18" s="700"/>
      <c r="P18" s="701"/>
      <c r="Q18" s="699"/>
      <c r="R18" s="699"/>
      <c r="S18" s="702"/>
      <c r="T18" s="703"/>
      <c r="U18" s="699"/>
      <c r="V18" s="699"/>
      <c r="W18" s="700"/>
      <c r="X18" s="701"/>
      <c r="Y18" s="699"/>
      <c r="Z18" s="699"/>
      <c r="AA18" s="702"/>
      <c r="AB18" s="703"/>
      <c r="AC18" s="699"/>
      <c r="AD18" s="699"/>
      <c r="AE18" s="700"/>
      <c r="AF18" s="701"/>
      <c r="AG18" s="699"/>
      <c r="AH18" s="702"/>
      <c r="AI18" s="703"/>
      <c r="AJ18" s="699"/>
      <c r="AK18" s="699"/>
      <c r="AL18" s="704"/>
      <c r="AM18" s="705"/>
      <c r="AN18" s="706"/>
      <c r="AO18" s="706"/>
      <c r="AP18" s="706"/>
    </row>
    <row r="19" spans="2:42" ht="15" customHeight="1">
      <c r="B19" s="694" t="s">
        <v>114</v>
      </c>
      <c r="C19" s="694"/>
      <c r="D19" s="694"/>
      <c r="E19" s="694"/>
      <c r="F19" s="694"/>
      <c r="G19" s="694"/>
      <c r="H19" s="694"/>
      <c r="I19" s="694"/>
      <c r="J19" s="694"/>
      <c r="K19" s="694"/>
      <c r="L19" s="698"/>
      <c r="M19" s="699"/>
      <c r="N19" s="699"/>
      <c r="O19" s="700"/>
      <c r="P19" s="701"/>
      <c r="Q19" s="699"/>
      <c r="R19" s="699"/>
      <c r="S19" s="702"/>
      <c r="T19" s="703"/>
      <c r="U19" s="699"/>
      <c r="V19" s="699"/>
      <c r="W19" s="700"/>
      <c r="X19" s="701"/>
      <c r="Y19" s="699"/>
      <c r="Z19" s="699"/>
      <c r="AA19" s="702"/>
      <c r="AB19" s="703"/>
      <c r="AC19" s="699"/>
      <c r="AD19" s="699"/>
      <c r="AE19" s="700"/>
      <c r="AF19" s="701"/>
      <c r="AG19" s="699"/>
      <c r="AH19" s="702"/>
      <c r="AI19" s="703"/>
      <c r="AJ19" s="699"/>
      <c r="AK19" s="699"/>
      <c r="AL19" s="704"/>
      <c r="AM19" s="705"/>
      <c r="AN19" s="706"/>
      <c r="AO19" s="706"/>
      <c r="AP19" s="706"/>
    </row>
    <row r="20" spans="2:42" ht="15" customHeight="1">
      <c r="B20" s="694" t="s">
        <v>2</v>
      </c>
      <c r="C20" s="694"/>
      <c r="D20" s="694"/>
      <c r="E20" s="694"/>
      <c r="F20" s="694"/>
      <c r="G20" s="694"/>
      <c r="H20" s="707">
        <v>7825</v>
      </c>
      <c r="I20" s="694"/>
      <c r="J20" s="694"/>
      <c r="K20" s="694"/>
      <c r="L20" s="525">
        <f>SUM(P20,AI20)</f>
        <v>2632</v>
      </c>
      <c r="M20" s="699"/>
      <c r="N20" s="699"/>
      <c r="O20" s="700"/>
      <c r="P20" s="708">
        <f>SUM(T20:AH20)</f>
        <v>2501</v>
      </c>
      <c r="Q20" s="699"/>
      <c r="R20" s="699"/>
      <c r="S20" s="702"/>
      <c r="T20" s="709">
        <v>2031</v>
      </c>
      <c r="U20" s="699"/>
      <c r="V20" s="699"/>
      <c r="W20" s="700"/>
      <c r="X20" s="701">
        <v>252</v>
      </c>
      <c r="Y20" s="699"/>
      <c r="Z20" s="699"/>
      <c r="AA20" s="702"/>
      <c r="AB20" s="703" t="s">
        <v>329</v>
      </c>
      <c r="AC20" s="699"/>
      <c r="AD20" s="699"/>
      <c r="AE20" s="700"/>
      <c r="AF20" s="701">
        <v>218</v>
      </c>
      <c r="AG20" s="699"/>
      <c r="AH20" s="702"/>
      <c r="AI20" s="703">
        <v>131</v>
      </c>
      <c r="AJ20" s="699"/>
      <c r="AK20" s="699"/>
      <c r="AL20" s="704"/>
      <c r="AM20" s="710">
        <v>4557</v>
      </c>
      <c r="AN20" s="706"/>
      <c r="AO20" s="706"/>
      <c r="AP20" s="706"/>
    </row>
    <row r="21" spans="2:42" ht="15" customHeight="1">
      <c r="B21" s="694"/>
      <c r="C21" s="694"/>
      <c r="D21" s="694"/>
      <c r="E21" s="694"/>
      <c r="F21" s="694"/>
      <c r="G21" s="694"/>
      <c r="H21" s="456" t="s">
        <v>402</v>
      </c>
      <c r="I21" s="457"/>
      <c r="J21" s="457"/>
      <c r="K21" s="458"/>
      <c r="L21" s="698"/>
      <c r="M21" s="699"/>
      <c r="N21" s="699"/>
      <c r="O21" s="700"/>
      <c r="P21" s="701"/>
      <c r="Q21" s="699"/>
      <c r="R21" s="699"/>
      <c r="S21" s="702"/>
      <c r="T21" s="703"/>
      <c r="U21" s="699"/>
      <c r="V21" s="699"/>
      <c r="W21" s="700"/>
      <c r="X21" s="701"/>
      <c r="Y21" s="699"/>
      <c r="Z21" s="699"/>
      <c r="AA21" s="702"/>
      <c r="AB21" s="714"/>
      <c r="AC21" s="715"/>
      <c r="AD21" s="715"/>
      <c r="AE21" s="717"/>
      <c r="AF21" s="701"/>
      <c r="AG21" s="699"/>
      <c r="AH21" s="702"/>
      <c r="AI21" s="703"/>
      <c r="AJ21" s="699"/>
      <c r="AK21" s="699"/>
      <c r="AL21" s="704"/>
      <c r="AM21" s="705"/>
      <c r="AN21" s="706"/>
      <c r="AO21" s="706"/>
      <c r="AP21" s="706"/>
    </row>
    <row r="22" spans="2:42" ht="15" customHeight="1">
      <c r="B22" s="694" t="s">
        <v>3</v>
      </c>
      <c r="C22" s="694"/>
      <c r="D22" s="694"/>
      <c r="E22" s="694"/>
      <c r="F22" s="694"/>
      <c r="G22" s="694"/>
      <c r="H22" s="707">
        <v>9742</v>
      </c>
      <c r="I22" s="694"/>
      <c r="J22" s="694"/>
      <c r="K22" s="694"/>
      <c r="L22" s="525">
        <f>SUM(P22,AI22)</f>
        <v>1639</v>
      </c>
      <c r="M22" s="699"/>
      <c r="N22" s="699"/>
      <c r="O22" s="700"/>
      <c r="P22" s="708">
        <f>SUM(T22:AH22)</f>
        <v>1601</v>
      </c>
      <c r="Q22" s="699"/>
      <c r="R22" s="699"/>
      <c r="S22" s="702"/>
      <c r="T22" s="703">
        <v>666</v>
      </c>
      <c r="U22" s="699"/>
      <c r="V22" s="699"/>
      <c r="W22" s="700"/>
      <c r="X22" s="701">
        <v>854</v>
      </c>
      <c r="Y22" s="699"/>
      <c r="Z22" s="699"/>
      <c r="AA22" s="702"/>
      <c r="AB22" s="703" t="s">
        <v>329</v>
      </c>
      <c r="AC22" s="699"/>
      <c r="AD22" s="699"/>
      <c r="AE22" s="700"/>
      <c r="AF22" s="701">
        <v>81</v>
      </c>
      <c r="AG22" s="699"/>
      <c r="AH22" s="702"/>
      <c r="AI22" s="703">
        <v>38</v>
      </c>
      <c r="AJ22" s="699"/>
      <c r="AK22" s="699"/>
      <c r="AL22" s="704"/>
      <c r="AM22" s="710">
        <v>7309</v>
      </c>
      <c r="AN22" s="706"/>
      <c r="AO22" s="706"/>
      <c r="AP22" s="706"/>
    </row>
    <row r="23" spans="2:42" ht="15" customHeight="1">
      <c r="B23" s="694"/>
      <c r="C23" s="694"/>
      <c r="D23" s="694"/>
      <c r="E23" s="694"/>
      <c r="F23" s="694"/>
      <c r="G23" s="694"/>
      <c r="H23" s="456" t="s">
        <v>403</v>
      </c>
      <c r="I23" s="457"/>
      <c r="J23" s="457"/>
      <c r="K23" s="458"/>
      <c r="L23" s="525"/>
      <c r="M23" s="699"/>
      <c r="N23" s="699"/>
      <c r="O23" s="700"/>
      <c r="P23" s="708"/>
      <c r="Q23" s="699"/>
      <c r="R23" s="699"/>
      <c r="S23" s="702"/>
      <c r="T23" s="703"/>
      <c r="U23" s="699"/>
      <c r="V23" s="699"/>
      <c r="W23" s="700"/>
      <c r="X23" s="701"/>
      <c r="Y23" s="699"/>
      <c r="Z23" s="699"/>
      <c r="AA23" s="702"/>
      <c r="AB23" s="733"/>
      <c r="AC23" s="734"/>
      <c r="AD23" s="734"/>
      <c r="AE23" s="735"/>
      <c r="AF23" s="701"/>
      <c r="AG23" s="699"/>
      <c r="AH23" s="702"/>
      <c r="AI23" s="703"/>
      <c r="AJ23" s="699"/>
      <c r="AK23" s="699"/>
      <c r="AL23" s="704"/>
      <c r="AM23" s="710"/>
      <c r="AN23" s="706"/>
      <c r="AO23" s="706"/>
      <c r="AP23" s="706"/>
    </row>
    <row r="24" spans="2:42" ht="3.75" customHeight="1">
      <c r="B24" s="410"/>
      <c r="C24" s="410"/>
      <c r="D24" s="410"/>
      <c r="E24" s="410"/>
      <c r="F24" s="410"/>
      <c r="G24" s="410"/>
      <c r="H24" s="718"/>
      <c r="I24" s="719"/>
      <c r="J24" s="719"/>
      <c r="K24" s="720"/>
      <c r="L24" s="721"/>
      <c r="M24" s="722"/>
      <c r="N24" s="722"/>
      <c r="O24" s="723"/>
      <c r="P24" s="724"/>
      <c r="Q24" s="722"/>
      <c r="R24" s="722"/>
      <c r="S24" s="725"/>
      <c r="T24" s="726"/>
      <c r="U24" s="722"/>
      <c r="V24" s="722"/>
      <c r="W24" s="723"/>
      <c r="X24" s="724"/>
      <c r="Y24" s="722"/>
      <c r="Z24" s="722"/>
      <c r="AA24" s="725"/>
      <c r="AB24" s="726"/>
      <c r="AC24" s="722"/>
      <c r="AD24" s="722"/>
      <c r="AE24" s="723"/>
      <c r="AF24" s="724"/>
      <c r="AG24" s="722"/>
      <c r="AH24" s="725"/>
      <c r="AI24" s="726"/>
      <c r="AJ24" s="722"/>
      <c r="AK24" s="722"/>
      <c r="AL24" s="727"/>
      <c r="AM24" s="728"/>
      <c r="AN24" s="729"/>
      <c r="AO24" s="729"/>
      <c r="AP24" s="729"/>
    </row>
    <row r="25" ht="15" customHeight="1">
      <c r="B25" s="46" t="s">
        <v>404</v>
      </c>
    </row>
    <row r="42" ht="7.5" customHeight="1"/>
    <row r="43" ht="22.5" customHeight="1">
      <c r="B43" s="68" t="s">
        <v>118</v>
      </c>
    </row>
    <row r="44" ht="15" customHeight="1">
      <c r="AP44" s="87" t="s">
        <v>354</v>
      </c>
    </row>
    <row r="45" spans="2:42" ht="22.5" customHeight="1">
      <c r="B45" s="455" t="s">
        <v>116</v>
      </c>
      <c r="C45" s="455"/>
      <c r="D45" s="455"/>
      <c r="E45" s="455"/>
      <c r="F45" s="455"/>
      <c r="G45" s="455"/>
      <c r="H45" s="455"/>
      <c r="I45" s="455"/>
      <c r="J45" s="455"/>
      <c r="K45" s="455" t="s">
        <v>76</v>
      </c>
      <c r="L45" s="455"/>
      <c r="M45" s="455"/>
      <c r="N45" s="455"/>
      <c r="O45" s="455"/>
      <c r="P45" s="455"/>
      <c r="Q45" s="455"/>
      <c r="R45" s="455"/>
      <c r="S45" s="455"/>
      <c r="T45" s="455" t="s">
        <v>119</v>
      </c>
      <c r="U45" s="455"/>
      <c r="V45" s="455"/>
      <c r="W45" s="455"/>
      <c r="X45" s="455"/>
      <c r="Y45" s="455"/>
      <c r="Z45" s="455"/>
      <c r="AA45" s="455"/>
      <c r="AB45" s="455" t="s">
        <v>120</v>
      </c>
      <c r="AC45" s="455"/>
      <c r="AD45" s="455"/>
      <c r="AE45" s="455"/>
      <c r="AF45" s="455"/>
      <c r="AG45" s="455"/>
      <c r="AH45" s="455"/>
      <c r="AI45" s="455" t="s">
        <v>121</v>
      </c>
      <c r="AJ45" s="455"/>
      <c r="AK45" s="455"/>
      <c r="AL45" s="455"/>
      <c r="AM45" s="455"/>
      <c r="AN45" s="455"/>
      <c r="AO45" s="455"/>
      <c r="AP45" s="455"/>
    </row>
    <row r="46" spans="2:42" ht="22.5" customHeight="1">
      <c r="B46" s="455" t="s">
        <v>304</v>
      </c>
      <c r="C46" s="455"/>
      <c r="D46" s="455"/>
      <c r="E46" s="455"/>
      <c r="F46" s="455"/>
      <c r="G46" s="455"/>
      <c r="H46" s="455"/>
      <c r="I46" s="455"/>
      <c r="J46" s="455"/>
      <c r="K46" s="730">
        <v>29711</v>
      </c>
      <c r="L46" s="731"/>
      <c r="M46" s="731"/>
      <c r="N46" s="731"/>
      <c r="O46" s="731"/>
      <c r="P46" s="731"/>
      <c r="Q46" s="731"/>
      <c r="R46" s="731"/>
      <c r="S46" s="731"/>
      <c r="T46" s="731">
        <v>354</v>
      </c>
      <c r="U46" s="731"/>
      <c r="V46" s="731"/>
      <c r="W46" s="731"/>
      <c r="X46" s="731"/>
      <c r="Y46" s="731"/>
      <c r="Z46" s="731"/>
      <c r="AA46" s="731"/>
      <c r="AB46" s="730">
        <v>7232</v>
      </c>
      <c r="AC46" s="731"/>
      <c r="AD46" s="731"/>
      <c r="AE46" s="731"/>
      <c r="AF46" s="731"/>
      <c r="AG46" s="731"/>
      <c r="AH46" s="731"/>
      <c r="AI46" s="730">
        <v>19164</v>
      </c>
      <c r="AJ46" s="731"/>
      <c r="AK46" s="731"/>
      <c r="AL46" s="731"/>
      <c r="AM46" s="731"/>
      <c r="AN46" s="731"/>
      <c r="AO46" s="731"/>
      <c r="AP46" s="731"/>
    </row>
    <row r="47" spans="2:42" ht="22.5" customHeight="1">
      <c r="B47" s="455" t="s">
        <v>312</v>
      </c>
      <c r="C47" s="455"/>
      <c r="D47" s="455"/>
      <c r="E47" s="455"/>
      <c r="F47" s="455"/>
      <c r="G47" s="455"/>
      <c r="H47" s="455"/>
      <c r="I47" s="455"/>
      <c r="J47" s="455"/>
      <c r="K47" s="732" t="s">
        <v>405</v>
      </c>
      <c r="L47" s="732"/>
      <c r="M47" s="732"/>
      <c r="N47" s="732"/>
      <c r="O47" s="732"/>
      <c r="P47" s="732"/>
      <c r="Q47" s="732"/>
      <c r="R47" s="732"/>
      <c r="S47" s="732"/>
      <c r="T47" s="732">
        <v>1.3</v>
      </c>
      <c r="U47" s="732"/>
      <c r="V47" s="732"/>
      <c r="W47" s="732"/>
      <c r="X47" s="732"/>
      <c r="Y47" s="732"/>
      <c r="Z47" s="732"/>
      <c r="AA47" s="732"/>
      <c r="AB47" s="732" t="s">
        <v>406</v>
      </c>
      <c r="AC47" s="732"/>
      <c r="AD47" s="732"/>
      <c r="AE47" s="732"/>
      <c r="AF47" s="732"/>
      <c r="AG47" s="732"/>
      <c r="AH47" s="732"/>
      <c r="AI47" s="732" t="s">
        <v>684</v>
      </c>
      <c r="AJ47" s="732"/>
      <c r="AK47" s="732"/>
      <c r="AL47" s="732"/>
      <c r="AM47" s="732"/>
      <c r="AN47" s="732"/>
      <c r="AO47" s="732"/>
      <c r="AP47" s="732"/>
    </row>
    <row r="48" ht="15" customHeight="1">
      <c r="B48" s="46" t="s">
        <v>305</v>
      </c>
    </row>
  </sheetData>
  <sheetProtection/>
  <mergeCells count="217">
    <mergeCell ref="AB23:AE23"/>
    <mergeCell ref="AF23:AH23"/>
    <mergeCell ref="AI23:AL23"/>
    <mergeCell ref="AM23:AP23"/>
    <mergeCell ref="B23:G23"/>
    <mergeCell ref="H23:K23"/>
    <mergeCell ref="L23:O23"/>
    <mergeCell ref="P23:S23"/>
    <mergeCell ref="T23:W23"/>
    <mergeCell ref="X23:AA23"/>
    <mergeCell ref="B46:J46"/>
    <mergeCell ref="K46:S46"/>
    <mergeCell ref="T46:AA46"/>
    <mergeCell ref="AB46:AH46"/>
    <mergeCell ref="AI46:AP46"/>
    <mergeCell ref="B47:J47"/>
    <mergeCell ref="K47:S47"/>
    <mergeCell ref="T47:AA47"/>
    <mergeCell ref="AB47:AH47"/>
    <mergeCell ref="AI47:AP47"/>
    <mergeCell ref="AI24:AL24"/>
    <mergeCell ref="AM24:AP24"/>
    <mergeCell ref="B45:J45"/>
    <mergeCell ref="K45:S45"/>
    <mergeCell ref="T45:AA45"/>
    <mergeCell ref="AB45:AH45"/>
    <mergeCell ref="AI45:AP45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Normal="70" zoomScaleSheetLayoutView="100" zoomScalePageLayoutView="0" workbookViewId="0" topLeftCell="B1">
      <selection activeCell="A1" sqref="A1"/>
    </sheetView>
  </sheetViews>
  <sheetFormatPr defaultColWidth="2.375" defaultRowHeight="15" customHeight="1"/>
  <cols>
    <col min="1" max="1" width="2.375" style="68" customWidth="1"/>
    <col min="2" max="2" width="4.75390625" style="68" customWidth="1"/>
    <col min="3" max="3" width="3.75390625" style="68" customWidth="1"/>
    <col min="4" max="4" width="31.25390625" style="68" customWidth="1"/>
    <col min="5" max="9" width="7.00390625" style="68" customWidth="1"/>
    <col min="10" max="10" width="9.00390625" style="68" customWidth="1"/>
    <col min="11" max="11" width="0.74609375" style="68" customWidth="1"/>
    <col min="12" max="12" width="2.875" style="68" customWidth="1"/>
    <col min="13" max="13" width="2.375" style="68" customWidth="1"/>
    <col min="14" max="14" width="25.75390625" style="68" bestFit="1" customWidth="1"/>
    <col min="15" max="15" width="9.375" style="68" bestFit="1" customWidth="1"/>
    <col min="16" max="16" width="24.375" style="68" customWidth="1"/>
    <col min="17" max="17" width="12.875" style="68" customWidth="1"/>
    <col min="18" max="18" width="34.375" style="68" customWidth="1"/>
    <col min="19" max="19" width="38.125" style="68" customWidth="1"/>
    <col min="20" max="16384" width="2.375" style="68" customWidth="1"/>
  </cols>
  <sheetData>
    <row r="1" spans="2:17" ht="22.5" customHeight="1">
      <c r="B1" s="68" t="s">
        <v>236</v>
      </c>
      <c r="J1" s="77"/>
      <c r="N1" s="396" t="s">
        <v>271</v>
      </c>
      <c r="O1" s="396"/>
      <c r="P1" s="396"/>
      <c r="Q1" s="396"/>
    </row>
    <row r="2" spans="14:17" ht="15" customHeight="1">
      <c r="N2" s="102"/>
      <c r="O2" s="90" t="s">
        <v>82</v>
      </c>
      <c r="P2" s="102"/>
      <c r="Q2" s="88" t="s">
        <v>190</v>
      </c>
    </row>
    <row r="3" spans="2:17" ht="22.5" customHeight="1">
      <c r="B3" s="736" t="s">
        <v>122</v>
      </c>
      <c r="C3" s="737"/>
      <c r="D3" s="738"/>
      <c r="E3" s="316" t="s">
        <v>129</v>
      </c>
      <c r="F3" s="327"/>
      <c r="G3" s="327"/>
      <c r="H3" s="317"/>
      <c r="I3" s="317"/>
      <c r="J3" s="742"/>
      <c r="K3" s="103"/>
      <c r="N3" s="104" t="s">
        <v>1</v>
      </c>
      <c r="O3" s="105">
        <v>32891</v>
      </c>
      <c r="P3" s="102" t="s">
        <v>1</v>
      </c>
      <c r="Q3" s="106">
        <v>32174</v>
      </c>
    </row>
    <row r="4" spans="2:17" ht="22.5" customHeight="1">
      <c r="B4" s="739"/>
      <c r="C4" s="740"/>
      <c r="D4" s="741"/>
      <c r="E4" s="107" t="s">
        <v>50</v>
      </c>
      <c r="F4" s="108" t="s">
        <v>123</v>
      </c>
      <c r="G4" s="108" t="s">
        <v>436</v>
      </c>
      <c r="H4" s="108" t="s">
        <v>124</v>
      </c>
      <c r="I4" s="109" t="s">
        <v>434</v>
      </c>
      <c r="J4" s="110" t="s">
        <v>435</v>
      </c>
      <c r="K4" s="111"/>
      <c r="N4" s="102" t="s">
        <v>6</v>
      </c>
      <c r="O4" s="112">
        <f>SUM(O5:O15)</f>
        <v>1</v>
      </c>
      <c r="P4" s="102" t="s">
        <v>6</v>
      </c>
      <c r="Q4" s="113">
        <v>1</v>
      </c>
    </row>
    <row r="5" spans="2:18" ht="25.5" customHeight="1">
      <c r="B5" s="743" t="s">
        <v>1</v>
      </c>
      <c r="C5" s="743"/>
      <c r="D5" s="743"/>
      <c r="E5" s="114">
        <f aca="true" t="shared" si="0" ref="E5:J5">SUM(E6:E25)</f>
        <v>29711</v>
      </c>
      <c r="F5" s="115">
        <f t="shared" si="0"/>
        <v>22711</v>
      </c>
      <c r="G5" s="115">
        <f t="shared" si="0"/>
        <v>1476</v>
      </c>
      <c r="H5" s="115">
        <f t="shared" si="0"/>
        <v>2656</v>
      </c>
      <c r="I5" s="115">
        <f t="shared" si="0"/>
        <v>579</v>
      </c>
      <c r="J5" s="116">
        <f t="shared" si="0"/>
        <v>40</v>
      </c>
      <c r="K5" s="117"/>
      <c r="N5" s="104" t="s">
        <v>125</v>
      </c>
      <c r="O5" s="118">
        <v>0.013</v>
      </c>
      <c r="P5" s="104" t="s">
        <v>125</v>
      </c>
      <c r="Q5" s="119">
        <v>0.013</v>
      </c>
      <c r="R5" s="68" t="s">
        <v>471</v>
      </c>
    </row>
    <row r="6" spans="2:18" ht="26.25" customHeight="1">
      <c r="B6" s="744" t="s">
        <v>431</v>
      </c>
      <c r="C6" s="97" t="s">
        <v>315</v>
      </c>
      <c r="D6" s="120" t="s">
        <v>422</v>
      </c>
      <c r="E6" s="121">
        <v>354</v>
      </c>
      <c r="F6" s="122">
        <v>73</v>
      </c>
      <c r="G6" s="122">
        <v>8</v>
      </c>
      <c r="H6" s="122">
        <f>23+152</f>
        <v>175</v>
      </c>
      <c r="I6" s="122">
        <v>97</v>
      </c>
      <c r="J6" s="123" t="s">
        <v>439</v>
      </c>
      <c r="K6" s="124"/>
      <c r="N6" s="104" t="s">
        <v>263</v>
      </c>
      <c r="O6" s="118">
        <v>0.144</v>
      </c>
      <c r="P6" s="104" t="s">
        <v>263</v>
      </c>
      <c r="Q6" s="119">
        <v>0.127</v>
      </c>
      <c r="R6" s="68" t="s">
        <v>472</v>
      </c>
    </row>
    <row r="7" spans="2:22" ht="26.25" customHeight="1">
      <c r="B7" s="745"/>
      <c r="C7" s="97" t="s">
        <v>313</v>
      </c>
      <c r="D7" s="120" t="s">
        <v>126</v>
      </c>
      <c r="E7" s="121" t="s">
        <v>438</v>
      </c>
      <c r="F7" s="122" t="s">
        <v>329</v>
      </c>
      <c r="G7" s="122" t="s">
        <v>440</v>
      </c>
      <c r="H7" s="122" t="s">
        <v>329</v>
      </c>
      <c r="I7" s="122" t="s">
        <v>329</v>
      </c>
      <c r="J7" s="123" t="s">
        <v>329</v>
      </c>
      <c r="K7" s="124"/>
      <c r="N7" s="104" t="s">
        <v>127</v>
      </c>
      <c r="O7" s="118">
        <v>0.207</v>
      </c>
      <c r="P7" s="104" t="s">
        <v>127</v>
      </c>
      <c r="Q7" s="119">
        <v>0.165</v>
      </c>
      <c r="R7" s="68" t="s">
        <v>473</v>
      </c>
      <c r="T7" s="125"/>
      <c r="U7" s="125"/>
      <c r="V7" s="125"/>
    </row>
    <row r="8" spans="2:18" ht="21" customHeight="1">
      <c r="B8" s="746" t="s">
        <v>432</v>
      </c>
      <c r="C8" s="126" t="s">
        <v>314</v>
      </c>
      <c r="D8" s="127" t="s">
        <v>408</v>
      </c>
      <c r="E8" s="128">
        <v>9</v>
      </c>
      <c r="F8" s="129">
        <v>8</v>
      </c>
      <c r="G8" s="129">
        <v>1</v>
      </c>
      <c r="H8" s="129" t="s">
        <v>329</v>
      </c>
      <c r="I8" s="129" t="s">
        <v>329</v>
      </c>
      <c r="J8" s="130" t="s">
        <v>329</v>
      </c>
      <c r="K8" s="131"/>
      <c r="N8" s="104" t="s">
        <v>265</v>
      </c>
      <c r="O8" s="118">
        <v>0.006</v>
      </c>
      <c r="P8" s="104" t="s">
        <v>265</v>
      </c>
      <c r="Q8" s="119">
        <v>0.004</v>
      </c>
      <c r="R8" s="68" t="s">
        <v>474</v>
      </c>
    </row>
    <row r="9" spans="2:18" ht="21" customHeight="1">
      <c r="B9" s="747"/>
      <c r="C9" s="97" t="s">
        <v>130</v>
      </c>
      <c r="D9" s="120" t="s">
        <v>426</v>
      </c>
      <c r="E9" s="121">
        <v>3047</v>
      </c>
      <c r="F9" s="122">
        <v>1615</v>
      </c>
      <c r="G9" s="122">
        <v>462</v>
      </c>
      <c r="H9" s="122">
        <f>176+584</f>
        <v>760</v>
      </c>
      <c r="I9" s="122">
        <v>159</v>
      </c>
      <c r="J9" s="123" t="s">
        <v>329</v>
      </c>
      <c r="K9" s="124"/>
      <c r="N9" s="104" t="s">
        <v>264</v>
      </c>
      <c r="O9" s="118">
        <v>0.075</v>
      </c>
      <c r="P9" s="104" t="s">
        <v>321</v>
      </c>
      <c r="Q9" s="119">
        <v>0.023</v>
      </c>
      <c r="R9" s="68" t="s">
        <v>475</v>
      </c>
    </row>
    <row r="10" spans="2:18" ht="21" customHeight="1">
      <c r="B10" s="747"/>
      <c r="C10" s="97" t="s">
        <v>131</v>
      </c>
      <c r="D10" s="120" t="s">
        <v>427</v>
      </c>
      <c r="E10" s="121">
        <v>4176</v>
      </c>
      <c r="F10" s="122">
        <v>3693</v>
      </c>
      <c r="G10" s="122">
        <v>246</v>
      </c>
      <c r="H10" s="122">
        <f>26+120</f>
        <v>146</v>
      </c>
      <c r="I10" s="122">
        <v>29</v>
      </c>
      <c r="J10" s="123">
        <v>32</v>
      </c>
      <c r="K10" s="124"/>
      <c r="N10" s="104" t="s">
        <v>266</v>
      </c>
      <c r="O10" s="118">
        <v>0.217</v>
      </c>
      <c r="P10" s="104" t="s">
        <v>322</v>
      </c>
      <c r="Q10" s="119">
        <v>0.077</v>
      </c>
      <c r="R10" s="68" t="s">
        <v>476</v>
      </c>
    </row>
    <row r="11" spans="2:18" ht="21" customHeight="1">
      <c r="B11" s="748" t="s">
        <v>121</v>
      </c>
      <c r="C11" s="126" t="s">
        <v>132</v>
      </c>
      <c r="D11" s="127" t="s">
        <v>428</v>
      </c>
      <c r="E11" s="128">
        <v>70</v>
      </c>
      <c r="F11" s="129">
        <v>70</v>
      </c>
      <c r="G11" s="129" t="s">
        <v>329</v>
      </c>
      <c r="H11" s="129" t="s">
        <v>329</v>
      </c>
      <c r="I11" s="129" t="s">
        <v>441</v>
      </c>
      <c r="J11" s="130" t="s">
        <v>329</v>
      </c>
      <c r="K11" s="131"/>
      <c r="N11" s="104" t="s">
        <v>128</v>
      </c>
      <c r="O11" s="118">
        <v>0.02</v>
      </c>
      <c r="P11" s="104" t="s">
        <v>323</v>
      </c>
      <c r="Q11" s="119">
        <v>0.179</v>
      </c>
      <c r="R11" s="68" t="s">
        <v>477</v>
      </c>
    </row>
    <row r="12" spans="2:18" ht="21" customHeight="1">
      <c r="B12" s="749"/>
      <c r="C12" s="97" t="s">
        <v>133</v>
      </c>
      <c r="D12" s="132" t="s">
        <v>429</v>
      </c>
      <c r="E12" s="121">
        <v>677</v>
      </c>
      <c r="F12" s="122">
        <v>568</v>
      </c>
      <c r="G12" s="122">
        <v>48</v>
      </c>
      <c r="H12" s="122">
        <f>4+47</f>
        <v>51</v>
      </c>
      <c r="I12" s="122">
        <v>3</v>
      </c>
      <c r="J12" s="123" t="s">
        <v>329</v>
      </c>
      <c r="K12" s="124"/>
      <c r="N12" s="104" t="s">
        <v>267</v>
      </c>
      <c r="O12" s="118">
        <v>0.014</v>
      </c>
      <c r="P12" s="104" t="s">
        <v>128</v>
      </c>
      <c r="Q12" s="119">
        <v>0.017</v>
      </c>
      <c r="R12" s="68" t="s">
        <v>460</v>
      </c>
    </row>
    <row r="13" spans="2:18" ht="21" customHeight="1">
      <c r="B13" s="749"/>
      <c r="C13" s="97" t="s">
        <v>134</v>
      </c>
      <c r="D13" s="120" t="s">
        <v>412</v>
      </c>
      <c r="E13" s="121">
        <v>2074</v>
      </c>
      <c r="F13" s="122">
        <v>1856</v>
      </c>
      <c r="G13" s="122">
        <v>78</v>
      </c>
      <c r="H13" s="122">
        <f>5+94</f>
        <v>99</v>
      </c>
      <c r="I13" s="122">
        <v>7</v>
      </c>
      <c r="J13" s="123" t="s">
        <v>329</v>
      </c>
      <c r="K13" s="124"/>
      <c r="N13" s="104" t="s">
        <v>268</v>
      </c>
      <c r="O13" s="118">
        <v>0.25</v>
      </c>
      <c r="P13" s="104" t="s">
        <v>267</v>
      </c>
      <c r="Q13" s="119">
        <v>0.015</v>
      </c>
      <c r="R13" s="68" t="s">
        <v>478</v>
      </c>
    </row>
    <row r="14" spans="2:18" ht="21" customHeight="1">
      <c r="B14" s="749"/>
      <c r="C14" s="97" t="s">
        <v>206</v>
      </c>
      <c r="D14" s="120" t="s">
        <v>413</v>
      </c>
      <c r="E14" s="121">
        <v>4390</v>
      </c>
      <c r="F14" s="122">
        <v>3852</v>
      </c>
      <c r="G14" s="122">
        <v>207</v>
      </c>
      <c r="H14" s="122">
        <f>68+144</f>
        <v>212</v>
      </c>
      <c r="I14" s="122">
        <v>95</v>
      </c>
      <c r="J14" s="123" t="s">
        <v>329</v>
      </c>
      <c r="K14" s="124"/>
      <c r="N14" s="104" t="s">
        <v>269</v>
      </c>
      <c r="O14" s="118">
        <v>0.036</v>
      </c>
      <c r="P14" s="104" t="s">
        <v>437</v>
      </c>
      <c r="Q14" s="119">
        <v>0.039</v>
      </c>
      <c r="R14" s="68" t="s">
        <v>479</v>
      </c>
    </row>
    <row r="15" spans="2:18" ht="21" customHeight="1">
      <c r="B15" s="749"/>
      <c r="C15" s="97" t="s">
        <v>207</v>
      </c>
      <c r="D15" s="120" t="s">
        <v>414</v>
      </c>
      <c r="E15" s="121">
        <v>438</v>
      </c>
      <c r="F15" s="122">
        <v>408</v>
      </c>
      <c r="G15" s="122">
        <v>16</v>
      </c>
      <c r="H15" s="122">
        <f>2+9</f>
        <v>11</v>
      </c>
      <c r="I15" s="122" t="s">
        <v>439</v>
      </c>
      <c r="J15" s="123" t="s">
        <v>329</v>
      </c>
      <c r="K15" s="124"/>
      <c r="N15" s="104" t="s">
        <v>270</v>
      </c>
      <c r="O15" s="118">
        <v>0.018</v>
      </c>
      <c r="P15" s="104" t="s">
        <v>324</v>
      </c>
      <c r="Q15" s="119">
        <v>0.081</v>
      </c>
      <c r="R15" s="68" t="s">
        <v>480</v>
      </c>
    </row>
    <row r="16" spans="2:18" ht="21" customHeight="1">
      <c r="B16" s="749"/>
      <c r="C16" s="97" t="s">
        <v>208</v>
      </c>
      <c r="D16" s="120" t="s">
        <v>415</v>
      </c>
      <c r="E16" s="121">
        <v>601</v>
      </c>
      <c r="F16" s="122">
        <v>396</v>
      </c>
      <c r="G16" s="122">
        <v>126</v>
      </c>
      <c r="H16" s="122">
        <f>7+58</f>
        <v>65</v>
      </c>
      <c r="I16" s="122">
        <v>12</v>
      </c>
      <c r="J16" s="123" t="s">
        <v>329</v>
      </c>
      <c r="K16" s="124"/>
      <c r="P16" s="104" t="s">
        <v>325</v>
      </c>
      <c r="Q16" s="119">
        <v>0.036</v>
      </c>
      <c r="R16" s="68" t="s">
        <v>481</v>
      </c>
    </row>
    <row r="17" spans="2:18" ht="21" customHeight="1">
      <c r="B17" s="749"/>
      <c r="C17" s="97" t="s">
        <v>209</v>
      </c>
      <c r="D17" s="120" t="s">
        <v>430</v>
      </c>
      <c r="E17" s="121">
        <v>788</v>
      </c>
      <c r="F17" s="122">
        <v>533</v>
      </c>
      <c r="G17" s="122">
        <v>75</v>
      </c>
      <c r="H17" s="122">
        <f>29+133</f>
        <v>162</v>
      </c>
      <c r="I17" s="122">
        <v>15</v>
      </c>
      <c r="J17" s="123" t="s">
        <v>443</v>
      </c>
      <c r="K17" s="124"/>
      <c r="P17" s="104" t="s">
        <v>470</v>
      </c>
      <c r="Q17" s="119">
        <v>0.007</v>
      </c>
      <c r="R17" s="68" t="s">
        <v>482</v>
      </c>
    </row>
    <row r="18" spans="2:18" ht="21" customHeight="1">
      <c r="B18" s="749"/>
      <c r="C18" s="97" t="s">
        <v>210</v>
      </c>
      <c r="D18" s="120" t="s">
        <v>416</v>
      </c>
      <c r="E18" s="121">
        <v>1594</v>
      </c>
      <c r="F18" s="122">
        <v>1391</v>
      </c>
      <c r="G18" s="122">
        <v>22</v>
      </c>
      <c r="H18" s="122">
        <f>58+65</f>
        <v>123</v>
      </c>
      <c r="I18" s="122">
        <v>51</v>
      </c>
      <c r="J18" s="123" t="s">
        <v>329</v>
      </c>
      <c r="K18" s="124"/>
      <c r="P18" s="102" t="s">
        <v>268</v>
      </c>
      <c r="Q18" s="119">
        <v>0.144</v>
      </c>
      <c r="R18" s="68" t="s">
        <v>483</v>
      </c>
    </row>
    <row r="19" spans="2:18" ht="21" customHeight="1">
      <c r="B19" s="749"/>
      <c r="C19" s="97" t="s">
        <v>211</v>
      </c>
      <c r="D19" s="120" t="s">
        <v>417</v>
      </c>
      <c r="E19" s="121">
        <v>1064</v>
      </c>
      <c r="F19" s="122">
        <v>823</v>
      </c>
      <c r="G19" s="122">
        <v>44</v>
      </c>
      <c r="H19" s="122">
        <f>26+126</f>
        <v>152</v>
      </c>
      <c r="I19" s="122">
        <v>32</v>
      </c>
      <c r="J19" s="123">
        <v>2</v>
      </c>
      <c r="K19" s="124"/>
      <c r="P19" s="102" t="s">
        <v>269</v>
      </c>
      <c r="Q19" s="119">
        <v>0.037</v>
      </c>
      <c r="R19" s="68" t="s">
        <v>484</v>
      </c>
    </row>
    <row r="20" spans="2:18" ht="21" customHeight="1">
      <c r="B20" s="749"/>
      <c r="C20" s="97" t="s">
        <v>212</v>
      </c>
      <c r="D20" s="120" t="s">
        <v>418</v>
      </c>
      <c r="E20" s="121">
        <v>952</v>
      </c>
      <c r="F20" s="122">
        <v>844</v>
      </c>
      <c r="G20" s="122">
        <v>21</v>
      </c>
      <c r="H20" s="122">
        <f>11+65</f>
        <v>76</v>
      </c>
      <c r="I20" s="122">
        <v>5</v>
      </c>
      <c r="J20" s="123" t="s">
        <v>329</v>
      </c>
      <c r="K20" s="124"/>
      <c r="P20" s="102" t="s">
        <v>270</v>
      </c>
      <c r="Q20" s="119">
        <v>0.035</v>
      </c>
      <c r="R20" s="68" t="s">
        <v>485</v>
      </c>
    </row>
    <row r="21" spans="2:11" ht="21" customHeight="1">
      <c r="B21" s="749"/>
      <c r="C21" s="97" t="s">
        <v>213</v>
      </c>
      <c r="D21" s="120" t="s">
        <v>419</v>
      </c>
      <c r="E21" s="121">
        <v>3111</v>
      </c>
      <c r="F21" s="122">
        <v>2962</v>
      </c>
      <c r="G21" s="122">
        <v>34</v>
      </c>
      <c r="H21" s="122">
        <f>34+39</f>
        <v>73</v>
      </c>
      <c r="I21" s="122">
        <v>25</v>
      </c>
      <c r="J21" s="123" t="s">
        <v>329</v>
      </c>
      <c r="K21" s="124"/>
    </row>
    <row r="22" spans="2:11" ht="21" customHeight="1">
      <c r="B22" s="749"/>
      <c r="C22" s="97" t="s">
        <v>214</v>
      </c>
      <c r="D22" s="120" t="s">
        <v>420</v>
      </c>
      <c r="E22" s="121">
        <v>162</v>
      </c>
      <c r="F22" s="122">
        <v>159</v>
      </c>
      <c r="G22" s="122">
        <v>2</v>
      </c>
      <c r="H22" s="122" t="s">
        <v>329</v>
      </c>
      <c r="I22" s="122" t="s">
        <v>329</v>
      </c>
      <c r="J22" s="123" t="s">
        <v>329</v>
      </c>
      <c r="K22" s="124"/>
    </row>
    <row r="23" spans="2:11" ht="21" customHeight="1">
      <c r="B23" s="749"/>
      <c r="C23" s="97" t="s">
        <v>215</v>
      </c>
      <c r="D23" s="133" t="s">
        <v>424</v>
      </c>
      <c r="E23" s="121">
        <v>2184</v>
      </c>
      <c r="F23" s="122">
        <v>1683</v>
      </c>
      <c r="G23" s="122">
        <v>71</v>
      </c>
      <c r="H23" s="122">
        <f>21+365</f>
        <v>386</v>
      </c>
      <c r="I23" s="122">
        <v>20</v>
      </c>
      <c r="J23" s="123">
        <v>6</v>
      </c>
      <c r="K23" s="124"/>
    </row>
    <row r="24" spans="2:11" ht="21" customHeight="1">
      <c r="B24" s="750"/>
      <c r="C24" s="97" t="s">
        <v>433</v>
      </c>
      <c r="D24" s="134" t="s">
        <v>494</v>
      </c>
      <c r="E24" s="121">
        <v>1059</v>
      </c>
      <c r="F24" s="122">
        <v>1059</v>
      </c>
      <c r="G24" s="122" t="s">
        <v>329</v>
      </c>
      <c r="H24" s="122" t="s">
        <v>329</v>
      </c>
      <c r="I24" s="122" t="s">
        <v>442</v>
      </c>
      <c r="J24" s="123" t="s">
        <v>329</v>
      </c>
      <c r="K24" s="124"/>
    </row>
    <row r="25" spans="2:11" ht="21" customHeight="1">
      <c r="B25" s="135"/>
      <c r="C25" s="136" t="s">
        <v>423</v>
      </c>
      <c r="D25" s="137" t="s">
        <v>135</v>
      </c>
      <c r="E25" s="138">
        <v>2961</v>
      </c>
      <c r="F25" s="139">
        <v>718</v>
      </c>
      <c r="G25" s="139">
        <v>15</v>
      </c>
      <c r="H25" s="139">
        <f>13+152</f>
        <v>165</v>
      </c>
      <c r="I25" s="139">
        <v>29</v>
      </c>
      <c r="J25" s="140" t="s">
        <v>329</v>
      </c>
      <c r="K25" s="141"/>
    </row>
    <row r="26" spans="2:10" ht="15" customHeight="1">
      <c r="B26" s="142" t="s">
        <v>425</v>
      </c>
      <c r="C26" s="92"/>
      <c r="D26" s="92"/>
      <c r="E26" s="92"/>
      <c r="F26" s="92"/>
      <c r="G26" s="92"/>
      <c r="H26" s="92"/>
      <c r="I26" s="92"/>
      <c r="J26" s="92"/>
    </row>
    <row r="27" spans="2:10" ht="7.5" customHeight="1">
      <c r="B27" s="396"/>
      <c r="C27" s="396"/>
      <c r="D27" s="396"/>
      <c r="E27" s="143"/>
      <c r="F27" s="143"/>
      <c r="G27" s="143"/>
      <c r="H27" s="143"/>
      <c r="I27" s="143"/>
      <c r="J27" s="143"/>
    </row>
    <row r="28" spans="2:4" ht="15" customHeight="1">
      <c r="B28" s="397" t="s">
        <v>243</v>
      </c>
      <c r="C28" s="397"/>
      <c r="D28" s="397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scale="98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2" width="7.00390625" style="68" customWidth="1"/>
    <col min="13" max="13" width="2.375" style="68" customWidth="1"/>
    <col min="14" max="14" width="25.75390625" style="68" bestFit="1" customWidth="1"/>
    <col min="15" max="15" width="9.375" style="68" bestFit="1" customWidth="1"/>
    <col min="16" max="16" width="24.375" style="68" customWidth="1"/>
    <col min="17" max="17" width="12.875" style="68" customWidth="1"/>
    <col min="18" max="18" width="11.00390625" style="68" customWidth="1"/>
    <col min="19" max="19" width="33.375" style="68" customWidth="1"/>
    <col min="20" max="20" width="38.625" style="68" customWidth="1"/>
    <col min="21" max="21" width="7.875" style="68" customWidth="1"/>
    <col min="22" max="16384" width="2.375" style="68" customWidth="1"/>
  </cols>
  <sheetData>
    <row r="1" spans="6:17" ht="22.5" customHeight="1">
      <c r="F1" s="77"/>
      <c r="L1" s="77"/>
      <c r="N1" s="396" t="s">
        <v>271</v>
      </c>
      <c r="O1" s="396"/>
      <c r="P1" s="396"/>
      <c r="Q1" s="396"/>
    </row>
    <row r="2" ht="15" customHeight="1" thickBot="1">
      <c r="L2" s="33" t="s">
        <v>407</v>
      </c>
    </row>
    <row r="3" spans="1:17" ht="22.5" customHeight="1">
      <c r="A3" s="751" t="s">
        <v>2</v>
      </c>
      <c r="B3" s="752"/>
      <c r="C3" s="752"/>
      <c r="D3" s="753"/>
      <c r="E3" s="753"/>
      <c r="F3" s="754"/>
      <c r="G3" s="755" t="s">
        <v>3</v>
      </c>
      <c r="H3" s="752"/>
      <c r="I3" s="752"/>
      <c r="J3" s="753"/>
      <c r="K3" s="753"/>
      <c r="L3" s="756"/>
      <c r="N3" s="102"/>
      <c r="O3" s="88" t="s">
        <v>233</v>
      </c>
      <c r="P3" s="102"/>
      <c r="Q3" s="57" t="s">
        <v>350</v>
      </c>
    </row>
    <row r="4" spans="1:17" ht="22.5" customHeight="1">
      <c r="A4" s="283" t="s">
        <v>50</v>
      </c>
      <c r="B4" s="108" t="s">
        <v>123</v>
      </c>
      <c r="C4" s="108" t="s">
        <v>436</v>
      </c>
      <c r="D4" s="108" t="s">
        <v>124</v>
      </c>
      <c r="E4" s="109" t="s">
        <v>434</v>
      </c>
      <c r="F4" s="110" t="s">
        <v>435</v>
      </c>
      <c r="G4" s="107" t="s">
        <v>50</v>
      </c>
      <c r="H4" s="108" t="s">
        <v>123</v>
      </c>
      <c r="I4" s="108" t="s">
        <v>436</v>
      </c>
      <c r="J4" s="108" t="s">
        <v>124</v>
      </c>
      <c r="K4" s="109" t="s">
        <v>434</v>
      </c>
      <c r="L4" s="284" t="s">
        <v>435</v>
      </c>
      <c r="N4" s="104" t="s">
        <v>1</v>
      </c>
      <c r="O4" s="106">
        <v>32068</v>
      </c>
      <c r="P4" s="104" t="s">
        <v>1</v>
      </c>
      <c r="Q4" s="106">
        <f>'30'!E5</f>
        <v>29711</v>
      </c>
    </row>
    <row r="5" spans="1:18" ht="25.5" customHeight="1">
      <c r="A5" s="285">
        <f>SUM(A6:A25)</f>
        <v>17126</v>
      </c>
      <c r="B5" s="115">
        <f aca="true" t="shared" si="0" ref="B5:L5">SUM(B6:B25)</f>
        <v>12336</v>
      </c>
      <c r="C5" s="115">
        <f t="shared" si="0"/>
        <v>1139</v>
      </c>
      <c r="D5" s="115">
        <f t="shared" si="0"/>
        <v>2141</v>
      </c>
      <c r="E5" s="115">
        <f t="shared" si="0"/>
        <v>138</v>
      </c>
      <c r="F5" s="116">
        <f t="shared" si="0"/>
        <v>4</v>
      </c>
      <c r="G5" s="114">
        <f>SUM(G6:G25)</f>
        <v>12585</v>
      </c>
      <c r="H5" s="115">
        <f t="shared" si="0"/>
        <v>10375</v>
      </c>
      <c r="I5" s="115">
        <f t="shared" si="0"/>
        <v>337</v>
      </c>
      <c r="J5" s="115">
        <f t="shared" si="0"/>
        <v>515</v>
      </c>
      <c r="K5" s="115">
        <f t="shared" si="0"/>
        <v>441</v>
      </c>
      <c r="L5" s="286">
        <f t="shared" si="0"/>
        <v>36</v>
      </c>
      <c r="N5" s="102" t="s">
        <v>452</v>
      </c>
      <c r="O5" s="113">
        <f>SUM(O6:O21)</f>
        <v>1.0030000000000001</v>
      </c>
      <c r="P5" s="102" t="s">
        <v>452</v>
      </c>
      <c r="Q5" s="113">
        <f>SUM(Q6:Q24)</f>
        <v>1.0030000000000001</v>
      </c>
      <c r="R5" s="88" t="s">
        <v>444</v>
      </c>
    </row>
    <row r="6" spans="1:21" ht="26.25" customHeight="1">
      <c r="A6" s="287">
        <v>247</v>
      </c>
      <c r="B6" s="122">
        <v>54</v>
      </c>
      <c r="C6" s="122">
        <v>8</v>
      </c>
      <c r="D6" s="122">
        <f>20+138</f>
        <v>158</v>
      </c>
      <c r="E6" s="122">
        <v>27</v>
      </c>
      <c r="F6" s="123" t="s">
        <v>329</v>
      </c>
      <c r="G6" s="121">
        <v>107</v>
      </c>
      <c r="H6" s="122">
        <v>19</v>
      </c>
      <c r="I6" s="122" t="s">
        <v>329</v>
      </c>
      <c r="J6" s="122">
        <f>3+14</f>
        <v>17</v>
      </c>
      <c r="K6" s="122">
        <v>70</v>
      </c>
      <c r="L6" s="288" t="s">
        <v>329</v>
      </c>
      <c r="N6" s="104" t="s">
        <v>125</v>
      </c>
      <c r="O6" s="119">
        <v>0.012</v>
      </c>
      <c r="P6" s="144" t="s">
        <v>125</v>
      </c>
      <c r="Q6" s="119">
        <f>ROUND(R6/$Q$4,3)</f>
        <v>0.012</v>
      </c>
      <c r="R6" s="145">
        <f>SUM('30'!E6:E7)</f>
        <v>354</v>
      </c>
      <c r="S6" s="68" t="s">
        <v>453</v>
      </c>
      <c r="U6" s="146"/>
    </row>
    <row r="7" spans="1:26" ht="26.25" customHeight="1">
      <c r="A7" s="287" t="s">
        <v>329</v>
      </c>
      <c r="B7" s="122" t="s">
        <v>491</v>
      </c>
      <c r="C7" s="122" t="s">
        <v>491</v>
      </c>
      <c r="D7" s="122" t="s">
        <v>491</v>
      </c>
      <c r="E7" s="122" t="s">
        <v>491</v>
      </c>
      <c r="F7" s="123" t="s">
        <v>329</v>
      </c>
      <c r="G7" s="121" t="s">
        <v>329</v>
      </c>
      <c r="H7" s="122" t="s">
        <v>492</v>
      </c>
      <c r="I7" s="122" t="s">
        <v>492</v>
      </c>
      <c r="J7" s="122" t="s">
        <v>492</v>
      </c>
      <c r="K7" s="122" t="s">
        <v>492</v>
      </c>
      <c r="L7" s="288" t="s">
        <v>329</v>
      </c>
      <c r="N7" s="104" t="s">
        <v>263</v>
      </c>
      <c r="O7" s="119">
        <v>0.11</v>
      </c>
      <c r="P7" s="144" t="s">
        <v>408</v>
      </c>
      <c r="Q7" s="119">
        <f>ROUND(R7/$Q$4,3)</f>
        <v>0</v>
      </c>
      <c r="R7" s="145">
        <f>'30'!E8</f>
        <v>9</v>
      </c>
      <c r="S7" s="68" t="s">
        <v>454</v>
      </c>
      <c r="U7" s="146"/>
      <c r="V7" s="757"/>
      <c r="W7" s="757"/>
      <c r="X7" s="757"/>
      <c r="Y7" s="757"/>
      <c r="Z7" s="757"/>
    </row>
    <row r="8" spans="1:21" ht="21" customHeight="1">
      <c r="A8" s="289">
        <v>6</v>
      </c>
      <c r="B8" s="129">
        <v>5</v>
      </c>
      <c r="C8" s="129">
        <v>1</v>
      </c>
      <c r="D8" s="129" t="s">
        <v>329</v>
      </c>
      <c r="E8" s="129" t="s">
        <v>329</v>
      </c>
      <c r="F8" s="130" t="s">
        <v>486</v>
      </c>
      <c r="G8" s="128">
        <v>3</v>
      </c>
      <c r="H8" s="129">
        <v>3</v>
      </c>
      <c r="I8" s="129" t="s">
        <v>329</v>
      </c>
      <c r="J8" s="129" t="s">
        <v>329</v>
      </c>
      <c r="K8" s="129" t="s">
        <v>329</v>
      </c>
      <c r="L8" s="290" t="s">
        <v>329</v>
      </c>
      <c r="N8" s="104" t="s">
        <v>127</v>
      </c>
      <c r="O8" s="119">
        <v>0.147</v>
      </c>
      <c r="P8" s="144" t="s">
        <v>409</v>
      </c>
      <c r="Q8" s="119">
        <f aca="true" t="shared" si="1" ref="Q8:Q24">ROUND(R8/$Q$4,3)</f>
        <v>0.103</v>
      </c>
      <c r="R8" s="145">
        <f>'30'!E9</f>
        <v>3047</v>
      </c>
      <c r="S8" s="68" t="s">
        <v>455</v>
      </c>
      <c r="U8" s="146"/>
    </row>
    <row r="9" spans="1:21" ht="21" customHeight="1">
      <c r="A9" s="287">
        <v>2571</v>
      </c>
      <c r="B9" s="122">
        <v>1343</v>
      </c>
      <c r="C9" s="122">
        <v>372</v>
      </c>
      <c r="D9" s="122">
        <f>176+579</f>
        <v>755</v>
      </c>
      <c r="E9" s="122">
        <v>52</v>
      </c>
      <c r="F9" s="123" t="s">
        <v>329</v>
      </c>
      <c r="G9" s="121">
        <v>476</v>
      </c>
      <c r="H9" s="122">
        <v>272</v>
      </c>
      <c r="I9" s="122">
        <v>90</v>
      </c>
      <c r="J9" s="122">
        <v>5</v>
      </c>
      <c r="K9" s="122">
        <v>107</v>
      </c>
      <c r="L9" s="288" t="s">
        <v>329</v>
      </c>
      <c r="N9" s="104" t="s">
        <v>265</v>
      </c>
      <c r="O9" s="119">
        <v>0.003</v>
      </c>
      <c r="P9" s="144" t="s">
        <v>410</v>
      </c>
      <c r="Q9" s="119">
        <f t="shared" si="1"/>
        <v>0.141</v>
      </c>
      <c r="R9" s="145">
        <f>'30'!E10</f>
        <v>4176</v>
      </c>
      <c r="S9" s="68" t="s">
        <v>456</v>
      </c>
      <c r="U9" s="146"/>
    </row>
    <row r="10" spans="1:21" ht="21" customHeight="1">
      <c r="A10" s="287">
        <v>2807</v>
      </c>
      <c r="B10" s="122">
        <v>2465</v>
      </c>
      <c r="C10" s="122">
        <v>198</v>
      </c>
      <c r="D10" s="122">
        <f>25+86</f>
        <v>111</v>
      </c>
      <c r="E10" s="122">
        <v>6</v>
      </c>
      <c r="F10" s="123">
        <v>4</v>
      </c>
      <c r="G10" s="121">
        <v>1369</v>
      </c>
      <c r="H10" s="122">
        <v>1228</v>
      </c>
      <c r="I10" s="122">
        <v>48</v>
      </c>
      <c r="J10" s="122">
        <f>1+34</f>
        <v>35</v>
      </c>
      <c r="K10" s="122">
        <v>23</v>
      </c>
      <c r="L10" s="288">
        <v>28</v>
      </c>
      <c r="N10" s="104" t="s">
        <v>321</v>
      </c>
      <c r="O10" s="119">
        <v>0.024</v>
      </c>
      <c r="P10" s="144" t="s">
        <v>451</v>
      </c>
      <c r="Q10" s="119">
        <f t="shared" si="1"/>
        <v>0.002</v>
      </c>
      <c r="R10" s="145">
        <f>'30'!E11</f>
        <v>70</v>
      </c>
      <c r="S10" s="68" t="s">
        <v>457</v>
      </c>
      <c r="U10" s="146"/>
    </row>
    <row r="11" spans="1:21" ht="21" customHeight="1">
      <c r="A11" s="289">
        <v>61</v>
      </c>
      <c r="B11" s="129">
        <v>61</v>
      </c>
      <c r="C11" s="129" t="s">
        <v>329</v>
      </c>
      <c r="D11" s="129" t="s">
        <v>329</v>
      </c>
      <c r="E11" s="129" t="s">
        <v>329</v>
      </c>
      <c r="F11" s="130" t="s">
        <v>487</v>
      </c>
      <c r="G11" s="128">
        <v>9</v>
      </c>
      <c r="H11" s="129">
        <v>9</v>
      </c>
      <c r="I11" s="129" t="s">
        <v>329</v>
      </c>
      <c r="J11" s="129" t="s">
        <v>329</v>
      </c>
      <c r="K11" s="129" t="s">
        <v>329</v>
      </c>
      <c r="L11" s="290" t="s">
        <v>329</v>
      </c>
      <c r="N11" s="104" t="s">
        <v>322</v>
      </c>
      <c r="O11" s="119">
        <v>0.078</v>
      </c>
      <c r="P11" s="144" t="s">
        <v>411</v>
      </c>
      <c r="Q11" s="119">
        <f t="shared" si="1"/>
        <v>0.023</v>
      </c>
      <c r="R11" s="145">
        <f>'30'!E12</f>
        <v>677</v>
      </c>
      <c r="S11" s="68" t="s">
        <v>458</v>
      </c>
      <c r="U11" s="146"/>
    </row>
    <row r="12" spans="1:21" ht="21" customHeight="1">
      <c r="A12" s="287">
        <v>533</v>
      </c>
      <c r="B12" s="122">
        <v>443</v>
      </c>
      <c r="C12" s="122">
        <v>41</v>
      </c>
      <c r="D12" s="122">
        <f>3+40</f>
        <v>43</v>
      </c>
      <c r="E12" s="122">
        <v>1</v>
      </c>
      <c r="F12" s="123" t="s">
        <v>329</v>
      </c>
      <c r="G12" s="121">
        <v>144</v>
      </c>
      <c r="H12" s="122">
        <v>125</v>
      </c>
      <c r="I12" s="122">
        <v>7</v>
      </c>
      <c r="J12" s="122">
        <f>1+7</f>
        <v>8</v>
      </c>
      <c r="K12" s="122">
        <v>2</v>
      </c>
      <c r="L12" s="288" t="s">
        <v>329</v>
      </c>
      <c r="N12" s="104" t="s">
        <v>323</v>
      </c>
      <c r="O12" s="119">
        <v>0.165</v>
      </c>
      <c r="P12" s="144" t="s">
        <v>412</v>
      </c>
      <c r="Q12" s="119">
        <f t="shared" si="1"/>
        <v>0.07</v>
      </c>
      <c r="R12" s="145">
        <f>'30'!E13</f>
        <v>2074</v>
      </c>
      <c r="S12" s="68" t="s">
        <v>459</v>
      </c>
      <c r="U12" s="146"/>
    </row>
    <row r="13" spans="1:21" ht="21" customHeight="1">
      <c r="A13" s="287">
        <v>1702</v>
      </c>
      <c r="B13" s="122">
        <v>1521</v>
      </c>
      <c r="C13" s="122">
        <v>60</v>
      </c>
      <c r="D13" s="122">
        <f>5+89</f>
        <v>94</v>
      </c>
      <c r="E13" s="122">
        <v>2</v>
      </c>
      <c r="F13" s="123" t="s">
        <v>488</v>
      </c>
      <c r="G13" s="121">
        <v>372</v>
      </c>
      <c r="H13" s="122">
        <v>335</v>
      </c>
      <c r="I13" s="122">
        <v>18</v>
      </c>
      <c r="J13" s="122">
        <v>5</v>
      </c>
      <c r="K13" s="122">
        <v>5</v>
      </c>
      <c r="L13" s="288" t="s">
        <v>329</v>
      </c>
      <c r="N13" s="104" t="s">
        <v>128</v>
      </c>
      <c r="O13" s="119">
        <v>0.017</v>
      </c>
      <c r="P13" s="144" t="s">
        <v>413</v>
      </c>
      <c r="Q13" s="119">
        <f t="shared" si="1"/>
        <v>0.148</v>
      </c>
      <c r="R13" s="145">
        <f>'30'!E14</f>
        <v>4390</v>
      </c>
      <c r="S13" s="68" t="s">
        <v>460</v>
      </c>
      <c r="U13" s="146"/>
    </row>
    <row r="14" spans="1:21" ht="21" customHeight="1">
      <c r="A14" s="287">
        <v>2015</v>
      </c>
      <c r="B14" s="122">
        <v>1661</v>
      </c>
      <c r="C14" s="122">
        <v>157</v>
      </c>
      <c r="D14" s="122">
        <f>55+103</f>
        <v>158</v>
      </c>
      <c r="E14" s="122">
        <v>23</v>
      </c>
      <c r="F14" s="123" t="s">
        <v>489</v>
      </c>
      <c r="G14" s="121">
        <v>2375</v>
      </c>
      <c r="H14" s="122">
        <v>2191</v>
      </c>
      <c r="I14" s="122">
        <v>50</v>
      </c>
      <c r="J14" s="122">
        <f>13+41</f>
        <v>54</v>
      </c>
      <c r="K14" s="122">
        <v>72</v>
      </c>
      <c r="L14" s="288" t="s">
        <v>329</v>
      </c>
      <c r="N14" s="104" t="s">
        <v>267</v>
      </c>
      <c r="O14" s="119">
        <v>0.019</v>
      </c>
      <c r="P14" s="144" t="s">
        <v>414</v>
      </c>
      <c r="Q14" s="119">
        <f t="shared" si="1"/>
        <v>0.015</v>
      </c>
      <c r="R14" s="145">
        <f>'30'!E15</f>
        <v>438</v>
      </c>
      <c r="S14" s="68" t="s">
        <v>461</v>
      </c>
      <c r="U14" s="146"/>
    </row>
    <row r="15" spans="1:21" ht="21" customHeight="1">
      <c r="A15" s="287">
        <v>150</v>
      </c>
      <c r="B15" s="122">
        <v>131</v>
      </c>
      <c r="C15" s="122">
        <v>11</v>
      </c>
      <c r="D15" s="122">
        <f>1+6</f>
        <v>7</v>
      </c>
      <c r="E15" s="122" t="s">
        <v>329</v>
      </c>
      <c r="F15" s="123" t="s">
        <v>490</v>
      </c>
      <c r="G15" s="121">
        <v>288</v>
      </c>
      <c r="H15" s="122">
        <v>277</v>
      </c>
      <c r="I15" s="122">
        <v>5</v>
      </c>
      <c r="J15" s="122">
        <f>1+3</f>
        <v>4</v>
      </c>
      <c r="K15" s="122" t="s">
        <v>329</v>
      </c>
      <c r="L15" s="288" t="s">
        <v>329</v>
      </c>
      <c r="N15" s="104" t="s">
        <v>437</v>
      </c>
      <c r="O15" s="119">
        <v>0.057</v>
      </c>
      <c r="P15" s="144" t="s">
        <v>415</v>
      </c>
      <c r="Q15" s="119">
        <f t="shared" si="1"/>
        <v>0.02</v>
      </c>
      <c r="R15" s="145">
        <f>'30'!E16</f>
        <v>601</v>
      </c>
      <c r="S15" s="68" t="s">
        <v>462</v>
      </c>
      <c r="U15" s="146"/>
    </row>
    <row r="16" spans="1:21" ht="21" customHeight="1">
      <c r="A16" s="287">
        <v>374</v>
      </c>
      <c r="B16" s="122">
        <v>237</v>
      </c>
      <c r="C16" s="122">
        <v>81</v>
      </c>
      <c r="D16" s="122">
        <f>6+45</f>
        <v>51</v>
      </c>
      <c r="E16" s="122">
        <v>3</v>
      </c>
      <c r="F16" s="123" t="s">
        <v>487</v>
      </c>
      <c r="G16" s="121">
        <v>227</v>
      </c>
      <c r="H16" s="122">
        <v>159</v>
      </c>
      <c r="I16" s="122">
        <v>45</v>
      </c>
      <c r="J16" s="122">
        <f>1+13</f>
        <v>14</v>
      </c>
      <c r="K16" s="122">
        <v>9</v>
      </c>
      <c r="L16" s="288" t="s">
        <v>329</v>
      </c>
      <c r="N16" s="104" t="s">
        <v>324</v>
      </c>
      <c r="O16" s="119">
        <v>0.095</v>
      </c>
      <c r="P16" s="144" t="s">
        <v>421</v>
      </c>
      <c r="Q16" s="119">
        <f t="shared" si="1"/>
        <v>0.027</v>
      </c>
      <c r="R16" s="145">
        <f>'30'!E17</f>
        <v>788</v>
      </c>
      <c r="S16" s="68" t="s">
        <v>463</v>
      </c>
      <c r="U16" s="146"/>
    </row>
    <row r="17" spans="1:21" ht="21" customHeight="1">
      <c r="A17" s="287">
        <v>541</v>
      </c>
      <c r="B17" s="122">
        <v>344</v>
      </c>
      <c r="C17" s="122">
        <v>58</v>
      </c>
      <c r="D17" s="122">
        <f>28+109</f>
        <v>137</v>
      </c>
      <c r="E17" s="122">
        <v>1</v>
      </c>
      <c r="F17" s="123" t="s">
        <v>491</v>
      </c>
      <c r="G17" s="121">
        <v>247</v>
      </c>
      <c r="H17" s="122">
        <v>189</v>
      </c>
      <c r="I17" s="122">
        <v>17</v>
      </c>
      <c r="J17" s="122">
        <f>1+24</f>
        <v>25</v>
      </c>
      <c r="K17" s="122">
        <v>14</v>
      </c>
      <c r="L17" s="288" t="s">
        <v>329</v>
      </c>
      <c r="N17" s="104" t="s">
        <v>325</v>
      </c>
      <c r="O17" s="119">
        <v>0.032</v>
      </c>
      <c r="P17" s="144" t="s">
        <v>445</v>
      </c>
      <c r="Q17" s="119">
        <f t="shared" si="1"/>
        <v>0.054</v>
      </c>
      <c r="R17" s="145">
        <f>'30'!E18</f>
        <v>1594</v>
      </c>
      <c r="S17" s="68" t="s">
        <v>464</v>
      </c>
      <c r="U17" s="146"/>
    </row>
    <row r="18" spans="1:21" ht="21" customHeight="1">
      <c r="A18" s="287">
        <v>566</v>
      </c>
      <c r="B18" s="122">
        <v>463</v>
      </c>
      <c r="C18" s="122">
        <v>15</v>
      </c>
      <c r="D18" s="122">
        <f>39+37</f>
        <v>76</v>
      </c>
      <c r="E18" s="122">
        <v>8</v>
      </c>
      <c r="F18" s="123" t="s">
        <v>491</v>
      </c>
      <c r="G18" s="121">
        <v>1028</v>
      </c>
      <c r="H18" s="122">
        <v>928</v>
      </c>
      <c r="I18" s="122">
        <v>7</v>
      </c>
      <c r="J18" s="122">
        <f>19+28</f>
        <v>47</v>
      </c>
      <c r="K18" s="122">
        <v>43</v>
      </c>
      <c r="L18" s="288" t="s">
        <v>329</v>
      </c>
      <c r="N18" s="104" t="s">
        <v>469</v>
      </c>
      <c r="O18" s="119">
        <v>0.007</v>
      </c>
      <c r="P18" s="144" t="s">
        <v>446</v>
      </c>
      <c r="Q18" s="119">
        <f t="shared" si="1"/>
        <v>0.036</v>
      </c>
      <c r="R18" s="145">
        <f>'30'!E19</f>
        <v>1064</v>
      </c>
      <c r="S18" s="68" t="s">
        <v>465</v>
      </c>
      <c r="U18" s="146"/>
    </row>
    <row r="19" spans="1:21" ht="21" customHeight="1">
      <c r="A19" s="287">
        <v>424</v>
      </c>
      <c r="B19" s="122">
        <v>297</v>
      </c>
      <c r="C19" s="122">
        <v>32</v>
      </c>
      <c r="D19" s="122">
        <f>16+72</f>
        <v>88</v>
      </c>
      <c r="E19" s="122">
        <v>5</v>
      </c>
      <c r="F19" s="123" t="s">
        <v>491</v>
      </c>
      <c r="G19" s="121">
        <v>640</v>
      </c>
      <c r="H19" s="122">
        <v>526</v>
      </c>
      <c r="I19" s="122">
        <v>12</v>
      </c>
      <c r="J19" s="122">
        <f>10+54</f>
        <v>64</v>
      </c>
      <c r="K19" s="122">
        <v>27</v>
      </c>
      <c r="L19" s="288">
        <v>2</v>
      </c>
      <c r="N19" s="102" t="s">
        <v>268</v>
      </c>
      <c r="O19" s="119">
        <v>0.069</v>
      </c>
      <c r="P19" s="144" t="s">
        <v>447</v>
      </c>
      <c r="Q19" s="119">
        <f t="shared" si="1"/>
        <v>0.032</v>
      </c>
      <c r="R19" s="145">
        <f>'30'!E20</f>
        <v>952</v>
      </c>
      <c r="S19" s="68" t="s">
        <v>466</v>
      </c>
      <c r="U19" s="146"/>
    </row>
    <row r="20" spans="1:21" ht="21" customHeight="1">
      <c r="A20" s="287">
        <v>422</v>
      </c>
      <c r="B20" s="122">
        <v>380</v>
      </c>
      <c r="C20" s="122">
        <v>15</v>
      </c>
      <c r="D20" s="122">
        <f>5+19</f>
        <v>24</v>
      </c>
      <c r="E20" s="122" t="s">
        <v>329</v>
      </c>
      <c r="F20" s="123" t="s">
        <v>491</v>
      </c>
      <c r="G20" s="121">
        <v>530</v>
      </c>
      <c r="H20" s="122">
        <v>464</v>
      </c>
      <c r="I20" s="122">
        <v>6</v>
      </c>
      <c r="J20" s="122">
        <f>6+46</f>
        <v>52</v>
      </c>
      <c r="K20" s="122">
        <v>5</v>
      </c>
      <c r="L20" s="288" t="s">
        <v>329</v>
      </c>
      <c r="N20" s="102" t="s">
        <v>269</v>
      </c>
      <c r="O20" s="119">
        <v>0.032</v>
      </c>
      <c r="P20" s="144" t="s">
        <v>448</v>
      </c>
      <c r="Q20" s="119">
        <f t="shared" si="1"/>
        <v>0.105</v>
      </c>
      <c r="R20" s="145">
        <f>'30'!E21</f>
        <v>3111</v>
      </c>
      <c r="S20" s="68" t="s">
        <v>467</v>
      </c>
      <c r="U20" s="146"/>
    </row>
    <row r="21" spans="1:21" ht="21" customHeight="1">
      <c r="A21" s="287">
        <v>732</v>
      </c>
      <c r="B21" s="122">
        <v>647</v>
      </c>
      <c r="C21" s="122">
        <v>20</v>
      </c>
      <c r="D21" s="122">
        <f>32+29</f>
        <v>61</v>
      </c>
      <c r="E21" s="122">
        <v>2</v>
      </c>
      <c r="F21" s="123" t="s">
        <v>491</v>
      </c>
      <c r="G21" s="121">
        <v>2379</v>
      </c>
      <c r="H21" s="122">
        <v>2315</v>
      </c>
      <c r="I21" s="122">
        <v>14</v>
      </c>
      <c r="J21" s="122">
        <f>2+10</f>
        <v>12</v>
      </c>
      <c r="K21" s="122">
        <v>23</v>
      </c>
      <c r="L21" s="288" t="s">
        <v>329</v>
      </c>
      <c r="N21" s="102" t="s">
        <v>270</v>
      </c>
      <c r="O21" s="119">
        <v>0.136</v>
      </c>
      <c r="P21" s="144" t="s">
        <v>449</v>
      </c>
      <c r="Q21" s="119">
        <f t="shared" si="1"/>
        <v>0.005</v>
      </c>
      <c r="R21" s="145">
        <f>'30'!E22</f>
        <v>162</v>
      </c>
      <c r="S21" s="68" t="s">
        <v>468</v>
      </c>
      <c r="U21" s="146"/>
    </row>
    <row r="22" spans="1:21" ht="21" customHeight="1">
      <c r="A22" s="287">
        <v>88</v>
      </c>
      <c r="B22" s="122">
        <v>87</v>
      </c>
      <c r="C22" s="122">
        <v>1</v>
      </c>
      <c r="D22" s="122" t="s">
        <v>329</v>
      </c>
      <c r="E22" s="122" t="s">
        <v>348</v>
      </c>
      <c r="F22" s="123" t="s">
        <v>491</v>
      </c>
      <c r="G22" s="121">
        <v>74</v>
      </c>
      <c r="H22" s="122">
        <v>72</v>
      </c>
      <c r="I22" s="122">
        <v>1</v>
      </c>
      <c r="J22" s="122" t="s">
        <v>329</v>
      </c>
      <c r="K22" s="122" t="s">
        <v>329</v>
      </c>
      <c r="L22" s="288" t="s">
        <v>329</v>
      </c>
      <c r="P22" s="144" t="s">
        <v>268</v>
      </c>
      <c r="Q22" s="119">
        <f t="shared" si="1"/>
        <v>0.074</v>
      </c>
      <c r="R22" s="145">
        <f>'30'!E23</f>
        <v>2184</v>
      </c>
      <c r="U22" s="146"/>
    </row>
    <row r="23" spans="1:21" ht="21" customHeight="1">
      <c r="A23" s="287">
        <v>1401</v>
      </c>
      <c r="B23" s="122">
        <v>1056</v>
      </c>
      <c r="C23" s="122">
        <v>57</v>
      </c>
      <c r="D23" s="122">
        <f>18+255</f>
        <v>273</v>
      </c>
      <c r="E23" s="122">
        <v>3</v>
      </c>
      <c r="F23" s="123" t="s">
        <v>491</v>
      </c>
      <c r="G23" s="121">
        <v>783</v>
      </c>
      <c r="H23" s="122">
        <v>627</v>
      </c>
      <c r="I23" s="122">
        <v>14</v>
      </c>
      <c r="J23" s="122">
        <f>3+110</f>
        <v>113</v>
      </c>
      <c r="K23" s="122">
        <v>17</v>
      </c>
      <c r="L23" s="288">
        <v>6</v>
      </c>
      <c r="P23" s="144" t="s">
        <v>450</v>
      </c>
      <c r="Q23" s="119">
        <f t="shared" si="1"/>
        <v>0.036</v>
      </c>
      <c r="R23" s="145">
        <f>'30'!E24</f>
        <v>1059</v>
      </c>
      <c r="U23" s="146"/>
    </row>
    <row r="24" spans="1:21" ht="21" customHeight="1">
      <c r="A24" s="287">
        <v>776</v>
      </c>
      <c r="B24" s="122">
        <v>776</v>
      </c>
      <c r="C24" s="122" t="s">
        <v>329</v>
      </c>
      <c r="D24" s="122" t="s">
        <v>329</v>
      </c>
      <c r="E24" s="122" t="s">
        <v>329</v>
      </c>
      <c r="F24" s="123" t="s">
        <v>329</v>
      </c>
      <c r="G24" s="121">
        <v>283</v>
      </c>
      <c r="H24" s="122">
        <v>283</v>
      </c>
      <c r="I24" s="122" t="s">
        <v>329</v>
      </c>
      <c r="J24" s="122" t="s">
        <v>329</v>
      </c>
      <c r="K24" s="122" t="s">
        <v>329</v>
      </c>
      <c r="L24" s="288" t="s">
        <v>493</v>
      </c>
      <c r="P24" s="147" t="s">
        <v>270</v>
      </c>
      <c r="Q24" s="119">
        <f t="shared" si="1"/>
        <v>0.1</v>
      </c>
      <c r="R24" s="145">
        <f>'30'!E25</f>
        <v>2961</v>
      </c>
      <c r="U24" s="146"/>
    </row>
    <row r="25" spans="1:12" ht="21" customHeight="1" thickBot="1">
      <c r="A25" s="291">
        <v>1710</v>
      </c>
      <c r="B25" s="292">
        <v>365</v>
      </c>
      <c r="C25" s="292">
        <v>12</v>
      </c>
      <c r="D25" s="292">
        <f>10+95</f>
        <v>105</v>
      </c>
      <c r="E25" s="292">
        <v>5</v>
      </c>
      <c r="F25" s="293" t="s">
        <v>489</v>
      </c>
      <c r="G25" s="294">
        <v>1251</v>
      </c>
      <c r="H25" s="292">
        <v>353</v>
      </c>
      <c r="I25" s="292">
        <v>3</v>
      </c>
      <c r="J25" s="292">
        <f>3+57</f>
        <v>60</v>
      </c>
      <c r="K25" s="292">
        <v>24</v>
      </c>
      <c r="L25" s="295" t="s">
        <v>329</v>
      </c>
    </row>
    <row r="26" spans="1:12" ht="1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7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</sheetData>
  <sheetProtection/>
  <mergeCells count="4">
    <mergeCell ref="A3:F3"/>
    <mergeCell ref="G3:L3"/>
    <mergeCell ref="V7:Z7"/>
    <mergeCell ref="N1:Q1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68" customWidth="1"/>
  </cols>
  <sheetData>
    <row r="1" ht="22.5" customHeight="1">
      <c r="C1" s="68" t="s">
        <v>136</v>
      </c>
    </row>
    <row r="2" spans="25:67" ht="15" customHeight="1"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BO2" s="70" t="s">
        <v>306</v>
      </c>
    </row>
    <row r="3" spans="3:67" ht="28.5" customHeight="1">
      <c r="C3" s="353" t="s">
        <v>108</v>
      </c>
      <c r="D3" s="353"/>
      <c r="E3" s="353"/>
      <c r="F3" s="353"/>
      <c r="G3" s="353"/>
      <c r="H3" s="353"/>
      <c r="I3" s="353"/>
      <c r="J3" s="353"/>
      <c r="K3" s="353" t="s">
        <v>109</v>
      </c>
      <c r="L3" s="353"/>
      <c r="M3" s="353"/>
      <c r="N3" s="353"/>
      <c r="O3" s="353"/>
      <c r="P3" s="353"/>
      <c r="Q3" s="353"/>
      <c r="R3" s="353"/>
      <c r="S3" s="770" t="s">
        <v>498</v>
      </c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0"/>
      <c r="AS3" s="770"/>
      <c r="AT3" s="770"/>
      <c r="AU3" s="770"/>
      <c r="AV3" s="770"/>
      <c r="AW3" s="770"/>
      <c r="AX3" s="770"/>
      <c r="AY3" s="770"/>
      <c r="AZ3" s="770"/>
      <c r="BA3" s="770"/>
      <c r="BB3" s="353" t="s">
        <v>502</v>
      </c>
      <c r="BC3" s="353"/>
      <c r="BD3" s="353"/>
      <c r="BE3" s="353"/>
      <c r="BF3" s="353"/>
      <c r="BG3" s="353"/>
      <c r="BH3" s="353"/>
      <c r="BI3" s="353" t="s">
        <v>138</v>
      </c>
      <c r="BJ3" s="353"/>
      <c r="BK3" s="353"/>
      <c r="BL3" s="353"/>
      <c r="BM3" s="353"/>
      <c r="BN3" s="353"/>
      <c r="BO3" s="353"/>
    </row>
    <row r="4" spans="3:67" ht="45" customHeight="1"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761" t="s">
        <v>50</v>
      </c>
      <c r="T4" s="680"/>
      <c r="U4" s="680"/>
      <c r="V4" s="680"/>
      <c r="W4" s="680"/>
      <c r="X4" s="680"/>
      <c r="Y4" s="680"/>
      <c r="Z4" s="680" t="s">
        <v>501</v>
      </c>
      <c r="AA4" s="680"/>
      <c r="AB4" s="680"/>
      <c r="AC4" s="680"/>
      <c r="AD4" s="680"/>
      <c r="AE4" s="680"/>
      <c r="AF4" s="680"/>
      <c r="AG4" s="680" t="s">
        <v>499</v>
      </c>
      <c r="AH4" s="680"/>
      <c r="AI4" s="680"/>
      <c r="AJ4" s="680"/>
      <c r="AK4" s="680"/>
      <c r="AL4" s="680"/>
      <c r="AM4" s="680"/>
      <c r="AN4" s="680" t="s">
        <v>500</v>
      </c>
      <c r="AO4" s="680"/>
      <c r="AP4" s="680"/>
      <c r="AQ4" s="680"/>
      <c r="AR4" s="680"/>
      <c r="AS4" s="680"/>
      <c r="AT4" s="680"/>
      <c r="AU4" s="680" t="s">
        <v>254</v>
      </c>
      <c r="AV4" s="680"/>
      <c r="AW4" s="680"/>
      <c r="AX4" s="680"/>
      <c r="AY4" s="680"/>
      <c r="AZ4" s="680"/>
      <c r="BA4" s="771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</row>
    <row r="5" spans="3:67" ht="30" customHeight="1">
      <c r="C5" s="409" t="s">
        <v>259</v>
      </c>
      <c r="D5" s="409"/>
      <c r="E5" s="409"/>
      <c r="F5" s="409"/>
      <c r="G5" s="409"/>
      <c r="H5" s="409"/>
      <c r="I5" s="409"/>
      <c r="J5" s="409"/>
      <c r="K5" s="759">
        <v>59171</v>
      </c>
      <c r="L5" s="759"/>
      <c r="M5" s="759"/>
      <c r="N5" s="759"/>
      <c r="O5" s="759"/>
      <c r="P5" s="759"/>
      <c r="Q5" s="759"/>
      <c r="R5" s="759"/>
      <c r="S5" s="762">
        <v>54769</v>
      </c>
      <c r="T5" s="763"/>
      <c r="U5" s="763"/>
      <c r="V5" s="763"/>
      <c r="W5" s="763"/>
      <c r="X5" s="763"/>
      <c r="Y5" s="763"/>
      <c r="Z5" s="763">
        <v>9040</v>
      </c>
      <c r="AA5" s="763"/>
      <c r="AB5" s="763"/>
      <c r="AC5" s="763"/>
      <c r="AD5" s="763"/>
      <c r="AE5" s="763"/>
      <c r="AF5" s="763"/>
      <c r="AG5" s="763">
        <v>22482</v>
      </c>
      <c r="AH5" s="763"/>
      <c r="AI5" s="763"/>
      <c r="AJ5" s="763"/>
      <c r="AK5" s="763"/>
      <c r="AL5" s="763"/>
      <c r="AM5" s="763"/>
      <c r="AN5" s="763">
        <v>6845</v>
      </c>
      <c r="AO5" s="763"/>
      <c r="AP5" s="763"/>
      <c r="AQ5" s="763"/>
      <c r="AR5" s="763"/>
      <c r="AS5" s="763"/>
      <c r="AT5" s="763"/>
      <c r="AU5" s="763">
        <v>7120</v>
      </c>
      <c r="AV5" s="763"/>
      <c r="AW5" s="763"/>
      <c r="AX5" s="763"/>
      <c r="AY5" s="763"/>
      <c r="AZ5" s="763"/>
      <c r="BA5" s="772"/>
      <c r="BB5" s="759">
        <v>4343</v>
      </c>
      <c r="BC5" s="759"/>
      <c r="BD5" s="759"/>
      <c r="BE5" s="759"/>
      <c r="BF5" s="759"/>
      <c r="BG5" s="759"/>
      <c r="BH5" s="759"/>
      <c r="BI5" s="759">
        <v>58</v>
      </c>
      <c r="BJ5" s="759"/>
      <c r="BK5" s="759"/>
      <c r="BL5" s="759"/>
      <c r="BM5" s="759"/>
      <c r="BN5" s="759"/>
      <c r="BO5" s="759"/>
    </row>
    <row r="6" spans="3:67" ht="27.75" customHeight="1">
      <c r="C6" s="694" t="s">
        <v>139</v>
      </c>
      <c r="D6" s="694"/>
      <c r="E6" s="694"/>
      <c r="F6" s="694"/>
      <c r="G6" s="694"/>
      <c r="H6" s="694"/>
      <c r="I6" s="694"/>
      <c r="J6" s="694"/>
      <c r="K6" s="760">
        <v>7097</v>
      </c>
      <c r="L6" s="760"/>
      <c r="M6" s="760"/>
      <c r="N6" s="760"/>
      <c r="O6" s="760"/>
      <c r="P6" s="760"/>
      <c r="Q6" s="760"/>
      <c r="R6" s="760"/>
      <c r="S6" s="764">
        <v>2865</v>
      </c>
      <c r="T6" s="765"/>
      <c r="U6" s="765"/>
      <c r="V6" s="765"/>
      <c r="W6" s="765"/>
      <c r="X6" s="765"/>
      <c r="Y6" s="765"/>
      <c r="Z6" s="765">
        <v>406</v>
      </c>
      <c r="AA6" s="765"/>
      <c r="AB6" s="765"/>
      <c r="AC6" s="765"/>
      <c r="AD6" s="765"/>
      <c r="AE6" s="765"/>
      <c r="AF6" s="765"/>
      <c r="AG6" s="765">
        <v>1280</v>
      </c>
      <c r="AH6" s="765"/>
      <c r="AI6" s="765"/>
      <c r="AJ6" s="765"/>
      <c r="AK6" s="765"/>
      <c r="AL6" s="765"/>
      <c r="AM6" s="765"/>
      <c r="AN6" s="765">
        <v>465</v>
      </c>
      <c r="AO6" s="765"/>
      <c r="AP6" s="765"/>
      <c r="AQ6" s="765"/>
      <c r="AR6" s="765"/>
      <c r="AS6" s="765"/>
      <c r="AT6" s="765"/>
      <c r="AU6" s="765">
        <v>371</v>
      </c>
      <c r="AV6" s="765"/>
      <c r="AW6" s="765"/>
      <c r="AX6" s="765"/>
      <c r="AY6" s="765"/>
      <c r="AZ6" s="765"/>
      <c r="BA6" s="768"/>
      <c r="BB6" s="760">
        <v>4224</v>
      </c>
      <c r="BC6" s="760"/>
      <c r="BD6" s="760"/>
      <c r="BE6" s="760"/>
      <c r="BF6" s="760"/>
      <c r="BG6" s="760"/>
      <c r="BH6" s="760"/>
      <c r="BI6" s="760">
        <v>7</v>
      </c>
      <c r="BJ6" s="760"/>
      <c r="BK6" s="760"/>
      <c r="BL6" s="760"/>
      <c r="BM6" s="760"/>
      <c r="BN6" s="760"/>
      <c r="BO6" s="760"/>
    </row>
    <row r="7" spans="3:67" ht="27.75" customHeight="1">
      <c r="C7" s="694" t="s">
        <v>140</v>
      </c>
      <c r="D7" s="694"/>
      <c r="E7" s="694"/>
      <c r="F7" s="694"/>
      <c r="G7" s="694"/>
      <c r="H7" s="694"/>
      <c r="I7" s="694"/>
      <c r="J7" s="694"/>
      <c r="K7" s="760">
        <v>8560</v>
      </c>
      <c r="L7" s="760"/>
      <c r="M7" s="760"/>
      <c r="N7" s="760"/>
      <c r="O7" s="760"/>
      <c r="P7" s="760"/>
      <c r="Q7" s="760"/>
      <c r="R7" s="760"/>
      <c r="S7" s="764">
        <v>8474</v>
      </c>
      <c r="T7" s="765"/>
      <c r="U7" s="765"/>
      <c r="V7" s="765"/>
      <c r="W7" s="765"/>
      <c r="X7" s="765"/>
      <c r="Y7" s="765"/>
      <c r="Z7" s="765">
        <v>548</v>
      </c>
      <c r="AA7" s="765"/>
      <c r="AB7" s="765"/>
      <c r="AC7" s="765"/>
      <c r="AD7" s="765"/>
      <c r="AE7" s="765"/>
      <c r="AF7" s="765"/>
      <c r="AG7" s="765">
        <v>2851</v>
      </c>
      <c r="AH7" s="765"/>
      <c r="AI7" s="765"/>
      <c r="AJ7" s="765"/>
      <c r="AK7" s="765"/>
      <c r="AL7" s="765"/>
      <c r="AM7" s="765"/>
      <c r="AN7" s="765">
        <v>1716</v>
      </c>
      <c r="AO7" s="765"/>
      <c r="AP7" s="765"/>
      <c r="AQ7" s="765"/>
      <c r="AR7" s="765"/>
      <c r="AS7" s="765"/>
      <c r="AT7" s="765"/>
      <c r="AU7" s="765">
        <v>1672</v>
      </c>
      <c r="AV7" s="765"/>
      <c r="AW7" s="765"/>
      <c r="AX7" s="765"/>
      <c r="AY7" s="765"/>
      <c r="AZ7" s="765"/>
      <c r="BA7" s="768"/>
      <c r="BB7" s="760">
        <v>78</v>
      </c>
      <c r="BC7" s="760"/>
      <c r="BD7" s="760"/>
      <c r="BE7" s="760"/>
      <c r="BF7" s="760"/>
      <c r="BG7" s="760"/>
      <c r="BH7" s="760"/>
      <c r="BI7" s="760">
        <v>8</v>
      </c>
      <c r="BJ7" s="760"/>
      <c r="BK7" s="760"/>
      <c r="BL7" s="760"/>
      <c r="BM7" s="760"/>
      <c r="BN7" s="760"/>
      <c r="BO7" s="760"/>
    </row>
    <row r="8" spans="3:67" ht="27.75" customHeight="1">
      <c r="C8" s="694" t="s">
        <v>141</v>
      </c>
      <c r="D8" s="694"/>
      <c r="E8" s="694"/>
      <c r="F8" s="694"/>
      <c r="G8" s="694"/>
      <c r="H8" s="694"/>
      <c r="I8" s="694"/>
      <c r="J8" s="694"/>
      <c r="K8" s="760">
        <v>11505</v>
      </c>
      <c r="L8" s="760"/>
      <c r="M8" s="760"/>
      <c r="N8" s="760"/>
      <c r="O8" s="760"/>
      <c r="P8" s="760"/>
      <c r="Q8" s="760"/>
      <c r="R8" s="760"/>
      <c r="S8" s="764">
        <v>11472</v>
      </c>
      <c r="T8" s="765"/>
      <c r="U8" s="765"/>
      <c r="V8" s="765"/>
      <c r="W8" s="765"/>
      <c r="X8" s="765"/>
      <c r="Y8" s="765"/>
      <c r="Z8" s="765">
        <v>856</v>
      </c>
      <c r="AA8" s="765"/>
      <c r="AB8" s="765"/>
      <c r="AC8" s="765"/>
      <c r="AD8" s="765"/>
      <c r="AE8" s="765"/>
      <c r="AF8" s="765"/>
      <c r="AG8" s="765">
        <v>4753</v>
      </c>
      <c r="AH8" s="765"/>
      <c r="AI8" s="765"/>
      <c r="AJ8" s="765"/>
      <c r="AK8" s="765"/>
      <c r="AL8" s="765"/>
      <c r="AM8" s="765"/>
      <c r="AN8" s="765">
        <v>2156</v>
      </c>
      <c r="AO8" s="765"/>
      <c r="AP8" s="765"/>
      <c r="AQ8" s="765"/>
      <c r="AR8" s="765"/>
      <c r="AS8" s="765"/>
      <c r="AT8" s="765"/>
      <c r="AU8" s="765">
        <v>1555</v>
      </c>
      <c r="AV8" s="765"/>
      <c r="AW8" s="765"/>
      <c r="AX8" s="765"/>
      <c r="AY8" s="765"/>
      <c r="AZ8" s="765"/>
      <c r="BA8" s="768"/>
      <c r="BB8" s="760">
        <v>21</v>
      </c>
      <c r="BC8" s="760"/>
      <c r="BD8" s="760"/>
      <c r="BE8" s="760"/>
      <c r="BF8" s="760"/>
      <c r="BG8" s="760"/>
      <c r="BH8" s="760"/>
      <c r="BI8" s="760">
        <v>12</v>
      </c>
      <c r="BJ8" s="760"/>
      <c r="BK8" s="760"/>
      <c r="BL8" s="760"/>
      <c r="BM8" s="760"/>
      <c r="BN8" s="760"/>
      <c r="BO8" s="760"/>
    </row>
    <row r="9" spans="3:67" ht="27.75" customHeight="1">
      <c r="C9" s="694" t="s">
        <v>142</v>
      </c>
      <c r="D9" s="694"/>
      <c r="E9" s="694"/>
      <c r="F9" s="694"/>
      <c r="G9" s="694"/>
      <c r="H9" s="694"/>
      <c r="I9" s="694"/>
      <c r="J9" s="694"/>
      <c r="K9" s="760">
        <v>7776</v>
      </c>
      <c r="L9" s="760"/>
      <c r="M9" s="760"/>
      <c r="N9" s="760"/>
      <c r="O9" s="760"/>
      <c r="P9" s="760"/>
      <c r="Q9" s="760"/>
      <c r="R9" s="760"/>
      <c r="S9" s="764">
        <v>7766</v>
      </c>
      <c r="T9" s="765"/>
      <c r="U9" s="765"/>
      <c r="V9" s="765"/>
      <c r="W9" s="765"/>
      <c r="X9" s="765"/>
      <c r="Y9" s="765"/>
      <c r="Z9" s="765">
        <v>553</v>
      </c>
      <c r="AA9" s="765"/>
      <c r="AB9" s="765"/>
      <c r="AC9" s="765"/>
      <c r="AD9" s="765"/>
      <c r="AE9" s="765"/>
      <c r="AF9" s="765"/>
      <c r="AG9" s="765">
        <v>3526</v>
      </c>
      <c r="AH9" s="765"/>
      <c r="AI9" s="765"/>
      <c r="AJ9" s="765"/>
      <c r="AK9" s="765"/>
      <c r="AL9" s="765"/>
      <c r="AM9" s="765"/>
      <c r="AN9" s="765">
        <v>1210</v>
      </c>
      <c r="AO9" s="765"/>
      <c r="AP9" s="765"/>
      <c r="AQ9" s="765"/>
      <c r="AR9" s="765"/>
      <c r="AS9" s="765"/>
      <c r="AT9" s="765"/>
      <c r="AU9" s="765">
        <v>1281</v>
      </c>
      <c r="AV9" s="765"/>
      <c r="AW9" s="765"/>
      <c r="AX9" s="765"/>
      <c r="AY9" s="765"/>
      <c r="AZ9" s="765"/>
      <c r="BA9" s="768"/>
      <c r="BB9" s="760">
        <v>8</v>
      </c>
      <c r="BC9" s="760"/>
      <c r="BD9" s="760"/>
      <c r="BE9" s="760"/>
      <c r="BF9" s="760"/>
      <c r="BG9" s="760"/>
      <c r="BH9" s="760"/>
      <c r="BI9" s="760">
        <v>2</v>
      </c>
      <c r="BJ9" s="760"/>
      <c r="BK9" s="760"/>
      <c r="BL9" s="760"/>
      <c r="BM9" s="760"/>
      <c r="BN9" s="760"/>
      <c r="BO9" s="760"/>
    </row>
    <row r="10" spans="3:67" ht="27.75" customHeight="1">
      <c r="C10" s="694" t="s">
        <v>143</v>
      </c>
      <c r="D10" s="694"/>
      <c r="E10" s="694"/>
      <c r="F10" s="694"/>
      <c r="G10" s="694"/>
      <c r="H10" s="694"/>
      <c r="I10" s="694"/>
      <c r="J10" s="694"/>
      <c r="K10" s="760">
        <v>9640</v>
      </c>
      <c r="L10" s="760"/>
      <c r="M10" s="760"/>
      <c r="N10" s="760"/>
      <c r="O10" s="760"/>
      <c r="P10" s="760"/>
      <c r="Q10" s="760"/>
      <c r="R10" s="760"/>
      <c r="S10" s="764">
        <v>9628</v>
      </c>
      <c r="T10" s="765"/>
      <c r="U10" s="765"/>
      <c r="V10" s="765"/>
      <c r="W10" s="765"/>
      <c r="X10" s="765"/>
      <c r="Y10" s="765"/>
      <c r="Z10" s="765">
        <v>1636</v>
      </c>
      <c r="AA10" s="765"/>
      <c r="AB10" s="765"/>
      <c r="AC10" s="765"/>
      <c r="AD10" s="765"/>
      <c r="AE10" s="765"/>
      <c r="AF10" s="765"/>
      <c r="AG10" s="765">
        <v>4596</v>
      </c>
      <c r="AH10" s="765"/>
      <c r="AI10" s="765"/>
      <c r="AJ10" s="765"/>
      <c r="AK10" s="765"/>
      <c r="AL10" s="765"/>
      <c r="AM10" s="765"/>
      <c r="AN10" s="765">
        <v>765</v>
      </c>
      <c r="AO10" s="765"/>
      <c r="AP10" s="765"/>
      <c r="AQ10" s="765"/>
      <c r="AR10" s="765"/>
      <c r="AS10" s="765"/>
      <c r="AT10" s="765"/>
      <c r="AU10" s="765">
        <v>1219</v>
      </c>
      <c r="AV10" s="765"/>
      <c r="AW10" s="765"/>
      <c r="AX10" s="765"/>
      <c r="AY10" s="765"/>
      <c r="AZ10" s="765"/>
      <c r="BA10" s="768"/>
      <c r="BB10" s="760">
        <v>5</v>
      </c>
      <c r="BC10" s="760"/>
      <c r="BD10" s="760"/>
      <c r="BE10" s="760"/>
      <c r="BF10" s="760"/>
      <c r="BG10" s="760"/>
      <c r="BH10" s="760"/>
      <c r="BI10" s="760">
        <v>7</v>
      </c>
      <c r="BJ10" s="760"/>
      <c r="BK10" s="760"/>
      <c r="BL10" s="760"/>
      <c r="BM10" s="760"/>
      <c r="BN10" s="760"/>
      <c r="BO10" s="760"/>
    </row>
    <row r="11" spans="3:67" ht="27.75" customHeight="1">
      <c r="C11" s="410" t="s">
        <v>114</v>
      </c>
      <c r="D11" s="410"/>
      <c r="E11" s="410"/>
      <c r="F11" s="410"/>
      <c r="G11" s="410"/>
      <c r="H11" s="410"/>
      <c r="I11" s="410"/>
      <c r="J11" s="410"/>
      <c r="K11" s="758">
        <v>24233</v>
      </c>
      <c r="L11" s="758"/>
      <c r="M11" s="758"/>
      <c r="N11" s="758"/>
      <c r="O11" s="758"/>
      <c r="P11" s="758"/>
      <c r="Q11" s="758"/>
      <c r="R11" s="758"/>
      <c r="S11" s="766">
        <v>14564</v>
      </c>
      <c r="T11" s="767"/>
      <c r="U11" s="767"/>
      <c r="V11" s="767"/>
      <c r="W11" s="767"/>
      <c r="X11" s="767"/>
      <c r="Y11" s="767"/>
      <c r="Z11" s="767">
        <v>5041</v>
      </c>
      <c r="AA11" s="767"/>
      <c r="AB11" s="767"/>
      <c r="AC11" s="767"/>
      <c r="AD11" s="767"/>
      <c r="AE11" s="767"/>
      <c r="AF11" s="767"/>
      <c r="AG11" s="767">
        <v>5476</v>
      </c>
      <c r="AH11" s="767"/>
      <c r="AI11" s="767"/>
      <c r="AJ11" s="767"/>
      <c r="AK11" s="767"/>
      <c r="AL11" s="767"/>
      <c r="AM11" s="767"/>
      <c r="AN11" s="767">
        <v>533</v>
      </c>
      <c r="AO11" s="767"/>
      <c r="AP11" s="767"/>
      <c r="AQ11" s="767"/>
      <c r="AR11" s="767"/>
      <c r="AS11" s="767"/>
      <c r="AT11" s="767"/>
      <c r="AU11" s="767">
        <v>1022</v>
      </c>
      <c r="AV11" s="767"/>
      <c r="AW11" s="767"/>
      <c r="AX11" s="767"/>
      <c r="AY11" s="767"/>
      <c r="AZ11" s="767"/>
      <c r="BA11" s="769"/>
      <c r="BB11" s="758">
        <v>7</v>
      </c>
      <c r="BC11" s="758"/>
      <c r="BD11" s="758"/>
      <c r="BE11" s="758"/>
      <c r="BF11" s="758"/>
      <c r="BG11" s="758"/>
      <c r="BH11" s="758"/>
      <c r="BI11" s="758">
        <v>22</v>
      </c>
      <c r="BJ11" s="758"/>
      <c r="BK11" s="758"/>
      <c r="BL11" s="758"/>
      <c r="BM11" s="758"/>
      <c r="BN11" s="758"/>
      <c r="BO11" s="758"/>
    </row>
    <row r="12" spans="3:37" ht="15" customHeight="1">
      <c r="C12" s="142" t="s">
        <v>496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</row>
    <row r="13" ht="15" customHeight="1">
      <c r="C13" s="148" t="s">
        <v>495</v>
      </c>
    </row>
    <row r="17" ht="22.5" customHeight="1">
      <c r="C17" s="68" t="s">
        <v>144</v>
      </c>
    </row>
    <row r="18" spans="25:67" ht="15" customHeight="1"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BO18" s="33" t="s">
        <v>497</v>
      </c>
    </row>
    <row r="19" spans="3:67" ht="52.5" customHeight="1">
      <c r="C19" s="554" t="s">
        <v>137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 t="s">
        <v>148</v>
      </c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 t="s">
        <v>149</v>
      </c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788" t="s">
        <v>568</v>
      </c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4"/>
      <c r="BC19" s="353" t="s">
        <v>150</v>
      </c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</row>
    <row r="20" spans="3:67" ht="34.5" customHeight="1">
      <c r="C20" s="776" t="s">
        <v>73</v>
      </c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8">
        <v>13515271</v>
      </c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9"/>
      <c r="AC20" s="778">
        <v>15920405</v>
      </c>
      <c r="AD20" s="779"/>
      <c r="AE20" s="779"/>
      <c r="AF20" s="779"/>
      <c r="AG20" s="779"/>
      <c r="AH20" s="779"/>
      <c r="AI20" s="779"/>
      <c r="AJ20" s="779"/>
      <c r="AK20" s="779"/>
      <c r="AL20" s="779"/>
      <c r="AM20" s="779"/>
      <c r="AN20" s="779"/>
      <c r="AO20" s="779"/>
      <c r="AP20" s="778">
        <v>2405134</v>
      </c>
      <c r="AQ20" s="779"/>
      <c r="AR20" s="779"/>
      <c r="AS20" s="779"/>
      <c r="AT20" s="779"/>
      <c r="AU20" s="779"/>
      <c r="AV20" s="779"/>
      <c r="AW20" s="779"/>
      <c r="AX20" s="779"/>
      <c r="AY20" s="779"/>
      <c r="AZ20" s="779"/>
      <c r="BA20" s="779"/>
      <c r="BB20" s="779"/>
      <c r="BC20" s="773">
        <v>117.8</v>
      </c>
      <c r="BD20" s="774"/>
      <c r="BE20" s="774"/>
      <c r="BF20" s="774"/>
      <c r="BG20" s="774"/>
      <c r="BH20" s="774"/>
      <c r="BI20" s="774"/>
      <c r="BJ20" s="774"/>
      <c r="BK20" s="774"/>
      <c r="BL20" s="774"/>
      <c r="BM20" s="774"/>
      <c r="BN20" s="774"/>
      <c r="BO20" s="775"/>
    </row>
    <row r="21" spans="3:67" ht="34.5" customHeight="1">
      <c r="C21" s="776" t="s">
        <v>145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8">
        <v>9272740</v>
      </c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9"/>
      <c r="AC21" s="778">
        <v>12033592</v>
      </c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779"/>
      <c r="AO21" s="779"/>
      <c r="AP21" s="778">
        <v>2760852</v>
      </c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3">
        <v>129.8</v>
      </c>
      <c r="BD21" s="774"/>
      <c r="BE21" s="774"/>
      <c r="BF21" s="774"/>
      <c r="BG21" s="774"/>
      <c r="BH21" s="774"/>
      <c r="BI21" s="774"/>
      <c r="BJ21" s="774"/>
      <c r="BK21" s="774"/>
      <c r="BL21" s="774"/>
      <c r="BM21" s="774"/>
      <c r="BN21" s="774"/>
      <c r="BO21" s="775"/>
    </row>
    <row r="22" spans="3:67" ht="34.5" customHeight="1">
      <c r="C22" s="776" t="s">
        <v>146</v>
      </c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8">
        <v>4157706</v>
      </c>
      <c r="Q22" s="779"/>
      <c r="R22" s="779"/>
      <c r="S22" s="779"/>
      <c r="T22" s="779"/>
      <c r="U22" s="779"/>
      <c r="V22" s="779"/>
      <c r="W22" s="779"/>
      <c r="X22" s="779"/>
      <c r="Y22" s="779"/>
      <c r="Z22" s="779"/>
      <c r="AA22" s="779"/>
      <c r="AB22" s="779"/>
      <c r="AC22" s="778">
        <v>3798280</v>
      </c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779"/>
      <c r="AO22" s="779"/>
      <c r="AP22" s="778">
        <v>-359426</v>
      </c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779"/>
      <c r="BB22" s="780"/>
      <c r="BC22" s="773">
        <v>91.4</v>
      </c>
      <c r="BD22" s="774"/>
      <c r="BE22" s="774"/>
      <c r="BF22" s="774"/>
      <c r="BG22" s="774"/>
      <c r="BH22" s="774"/>
      <c r="BI22" s="774"/>
      <c r="BJ22" s="774"/>
      <c r="BK22" s="774"/>
      <c r="BL22" s="774"/>
      <c r="BM22" s="774"/>
      <c r="BN22" s="774"/>
      <c r="BO22" s="775"/>
    </row>
    <row r="23" spans="3:67" ht="34.5" customHeight="1">
      <c r="C23" s="776" t="s">
        <v>147</v>
      </c>
      <c r="D23" s="777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8">
        <v>58334</v>
      </c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8">
        <v>61274</v>
      </c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8">
        <v>2940</v>
      </c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3">
        <v>105</v>
      </c>
      <c r="BD23" s="774"/>
      <c r="BE23" s="774"/>
      <c r="BF23" s="774"/>
      <c r="BG23" s="774"/>
      <c r="BH23" s="774"/>
      <c r="BI23" s="774"/>
      <c r="BJ23" s="774"/>
      <c r="BK23" s="774"/>
      <c r="BL23" s="774"/>
      <c r="BM23" s="774"/>
      <c r="BN23" s="774"/>
      <c r="BO23" s="775"/>
    </row>
    <row r="24" spans="3:67" ht="34.5" customHeight="1">
      <c r="C24" s="776" t="s">
        <v>569</v>
      </c>
      <c r="D24" s="777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8">
        <v>26491</v>
      </c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8">
        <v>27259</v>
      </c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778">
        <v>768</v>
      </c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3">
        <v>102.9</v>
      </c>
      <c r="BD24" s="774"/>
      <c r="BE24" s="774"/>
      <c r="BF24" s="774"/>
      <c r="BG24" s="774"/>
      <c r="BH24" s="774"/>
      <c r="BI24" s="774"/>
      <c r="BJ24" s="774"/>
      <c r="BK24" s="774"/>
      <c r="BL24" s="774"/>
      <c r="BM24" s="774"/>
      <c r="BN24" s="774"/>
      <c r="BO24" s="775"/>
    </row>
    <row r="25" spans="3:67" ht="34.5" customHeight="1">
      <c r="C25" s="781" t="s">
        <v>74</v>
      </c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3">
        <v>71229</v>
      </c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3">
        <v>67614</v>
      </c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783">
        <v>-3615</v>
      </c>
      <c r="AQ25" s="784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5">
        <v>94.9</v>
      </c>
      <c r="BD25" s="786"/>
      <c r="BE25" s="786"/>
      <c r="BF25" s="786"/>
      <c r="BG25" s="786"/>
      <c r="BH25" s="786"/>
      <c r="BI25" s="786"/>
      <c r="BJ25" s="786"/>
      <c r="BK25" s="786"/>
      <c r="BL25" s="786"/>
      <c r="BM25" s="786"/>
      <c r="BN25" s="786"/>
      <c r="BO25" s="787"/>
    </row>
  </sheetData>
  <sheetProtection/>
  <mergeCells count="108"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BB11:BH11"/>
    <mergeCell ref="AN11:AT11"/>
    <mergeCell ref="BC22:BO22"/>
    <mergeCell ref="BC23:BO23"/>
    <mergeCell ref="AN10:AT10"/>
    <mergeCell ref="BI11:BO11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S4:Y4"/>
    <mergeCell ref="S5:Y5"/>
    <mergeCell ref="S6:Y6"/>
    <mergeCell ref="S7:Y7"/>
    <mergeCell ref="S8:Y8"/>
    <mergeCell ref="S9:Y9"/>
    <mergeCell ref="C11:J11"/>
    <mergeCell ref="K11:R11"/>
    <mergeCell ref="K5:R5"/>
    <mergeCell ref="K6:R6"/>
    <mergeCell ref="K7:R7"/>
    <mergeCell ref="K8:R8"/>
    <mergeCell ref="K9:R9"/>
    <mergeCell ref="K10:R10"/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73" width="0.37109375" style="68" customWidth="1"/>
    <col min="74" max="89" width="1.00390625" style="68" customWidth="1"/>
    <col min="90" max="162" width="0.37109375" style="68" customWidth="1"/>
    <col min="163" max="164" width="1.25" style="68" customWidth="1"/>
    <col min="165" max="16384" width="2.375" style="68" customWidth="1"/>
  </cols>
  <sheetData>
    <row r="1" ht="15" customHeight="1">
      <c r="A1" s="68" t="s">
        <v>151</v>
      </c>
    </row>
    <row r="4" spans="1:162" ht="15" customHeight="1">
      <c r="A4" s="342" t="s">
        <v>506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150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149"/>
      <c r="CL4" s="395" t="s">
        <v>154</v>
      </c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96"/>
      <c r="ER4" s="396"/>
      <c r="ES4" s="396"/>
      <c r="ET4" s="396"/>
      <c r="EU4" s="396"/>
      <c r="EV4" s="396"/>
      <c r="EW4" s="396"/>
      <c r="EX4" s="396"/>
      <c r="EY4" s="396"/>
      <c r="EZ4" s="396"/>
      <c r="FA4" s="396"/>
      <c r="FB4" s="396"/>
      <c r="FC4" s="396"/>
      <c r="FD4" s="396"/>
      <c r="FE4" s="396"/>
      <c r="FF4" s="396"/>
    </row>
    <row r="5" spans="1:162" ht="1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3"/>
      <c r="BV5" s="150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149"/>
      <c r="CL5" s="395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96"/>
      <c r="ER5" s="396"/>
      <c r="ES5" s="396"/>
      <c r="ET5" s="396"/>
      <c r="EU5" s="396"/>
      <c r="EV5" s="396"/>
      <c r="EW5" s="396"/>
      <c r="EX5" s="396"/>
      <c r="EY5" s="396"/>
      <c r="EZ5" s="396"/>
      <c r="FA5" s="396"/>
      <c r="FB5" s="396"/>
      <c r="FC5" s="396"/>
      <c r="FD5" s="396"/>
      <c r="FE5" s="396"/>
      <c r="FF5" s="396"/>
    </row>
    <row r="6" spans="1:162" ht="1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3"/>
      <c r="BV6" s="150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149"/>
      <c r="CL6" s="395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96"/>
      <c r="ER6" s="396"/>
      <c r="ES6" s="396"/>
      <c r="ET6" s="396"/>
      <c r="EU6" s="396"/>
      <c r="EV6" s="396"/>
      <c r="EW6" s="396"/>
      <c r="EX6" s="396"/>
      <c r="EY6" s="396"/>
      <c r="EZ6" s="396"/>
      <c r="FA6" s="396"/>
      <c r="FB6" s="396"/>
      <c r="FC6" s="396"/>
      <c r="FD6" s="396"/>
      <c r="FE6" s="396"/>
      <c r="FF6" s="396"/>
    </row>
    <row r="7" spans="1:162" ht="1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3"/>
      <c r="BV7" s="395" t="s">
        <v>507</v>
      </c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3"/>
      <c r="CL7" s="395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</row>
    <row r="8" spans="1:162" ht="1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3"/>
      <c r="BV8" s="395" t="s">
        <v>152</v>
      </c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3"/>
      <c r="CL8" s="395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96"/>
      <c r="ER8" s="396"/>
      <c r="ES8" s="396"/>
      <c r="ET8" s="396"/>
      <c r="EU8" s="396"/>
      <c r="EV8" s="396"/>
      <c r="EW8" s="396"/>
      <c r="EX8" s="396"/>
      <c r="EY8" s="396"/>
      <c r="EZ8" s="396"/>
      <c r="FA8" s="396"/>
      <c r="FB8" s="396"/>
      <c r="FC8" s="396"/>
      <c r="FD8" s="396"/>
      <c r="FE8" s="396"/>
      <c r="FF8" s="396"/>
    </row>
    <row r="9" spans="1:162" ht="1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3"/>
      <c r="BV9" s="395" t="s">
        <v>153</v>
      </c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3"/>
      <c r="CL9" s="395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F9" s="396"/>
    </row>
    <row r="10" spans="1:162" ht="1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3"/>
      <c r="BV10" s="150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149"/>
      <c r="CL10" s="395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F10" s="396"/>
    </row>
    <row r="11" spans="1:162" ht="15" customHeight="1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3"/>
      <c r="BV11" s="150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149"/>
      <c r="CL11" s="315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</row>
    <row r="12" spans="1:162" ht="3.75" customHeight="1">
      <c r="A12" s="151"/>
      <c r="B12" s="151"/>
      <c r="C12" s="152"/>
      <c r="D12" s="153"/>
      <c r="E12" s="151"/>
      <c r="F12" s="151"/>
      <c r="G12" s="151"/>
      <c r="H12" s="152"/>
      <c r="I12" s="151"/>
      <c r="J12" s="151"/>
      <c r="K12" s="151"/>
      <c r="L12" s="151"/>
      <c r="M12" s="152"/>
      <c r="N12" s="153"/>
      <c r="O12" s="151"/>
      <c r="P12" s="151"/>
      <c r="Q12" s="151"/>
      <c r="R12" s="152"/>
      <c r="S12" s="151"/>
      <c r="T12" s="151"/>
      <c r="U12" s="151"/>
      <c r="V12" s="151"/>
      <c r="W12" s="152"/>
      <c r="X12" s="153"/>
      <c r="Y12" s="151"/>
      <c r="Z12" s="151"/>
      <c r="AA12" s="151"/>
      <c r="AB12" s="152"/>
      <c r="AC12" s="151"/>
      <c r="AD12" s="151"/>
      <c r="AE12" s="151"/>
      <c r="AF12" s="151"/>
      <c r="AG12" s="152"/>
      <c r="AH12" s="153"/>
      <c r="AI12" s="151"/>
      <c r="AJ12" s="151"/>
      <c r="AK12" s="151"/>
      <c r="AL12" s="152"/>
      <c r="AM12" s="151"/>
      <c r="AN12" s="151"/>
      <c r="AO12" s="151"/>
      <c r="AP12" s="151"/>
      <c r="AQ12" s="152"/>
      <c r="AR12" s="153"/>
      <c r="AS12" s="151"/>
      <c r="AT12" s="151"/>
      <c r="AU12" s="151"/>
      <c r="AV12" s="152"/>
      <c r="AW12" s="151"/>
      <c r="AX12" s="151"/>
      <c r="AY12" s="151"/>
      <c r="AZ12" s="151"/>
      <c r="BA12" s="152"/>
      <c r="BB12" s="153"/>
      <c r="BC12" s="151"/>
      <c r="BD12" s="151"/>
      <c r="BE12" s="151"/>
      <c r="BF12" s="152"/>
      <c r="BG12" s="151"/>
      <c r="BH12" s="151"/>
      <c r="BI12" s="151"/>
      <c r="BJ12" s="151"/>
      <c r="BK12" s="152"/>
      <c r="BL12" s="153"/>
      <c r="BM12" s="151"/>
      <c r="BN12" s="151"/>
      <c r="BO12" s="151"/>
      <c r="BP12" s="152"/>
      <c r="BQ12" s="151"/>
      <c r="BR12" s="151"/>
      <c r="BS12" s="151"/>
      <c r="BT12" s="151"/>
      <c r="BU12" s="152"/>
      <c r="BV12" s="150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149"/>
      <c r="CL12" s="153"/>
      <c r="CM12" s="151"/>
      <c r="CN12" s="151"/>
      <c r="CO12" s="151"/>
      <c r="CP12" s="152"/>
      <c r="CQ12" s="151"/>
      <c r="CR12" s="151"/>
      <c r="CS12" s="151"/>
      <c r="CT12" s="151"/>
      <c r="CU12" s="152"/>
      <c r="CV12" s="153"/>
      <c r="CW12" s="151"/>
      <c r="CX12" s="151"/>
      <c r="CY12" s="151"/>
      <c r="CZ12" s="152"/>
      <c r="DA12" s="151"/>
      <c r="DB12" s="151"/>
      <c r="DC12" s="151"/>
      <c r="DD12" s="151"/>
      <c r="DE12" s="152"/>
      <c r="DF12" s="153"/>
      <c r="DG12" s="151"/>
      <c r="DH12" s="151"/>
      <c r="DI12" s="151"/>
      <c r="DJ12" s="152"/>
      <c r="DK12" s="151"/>
      <c r="DL12" s="151"/>
      <c r="DM12" s="151"/>
      <c r="DN12" s="151"/>
      <c r="DO12" s="152"/>
      <c r="DP12" s="153"/>
      <c r="DQ12" s="151"/>
      <c r="DR12" s="151"/>
      <c r="DS12" s="151"/>
      <c r="DT12" s="152"/>
      <c r="DU12" s="151"/>
      <c r="DV12" s="151"/>
      <c r="DW12" s="151"/>
      <c r="DX12" s="151"/>
      <c r="DY12" s="152"/>
      <c r="DZ12" s="153"/>
      <c r="EA12" s="151"/>
      <c r="EB12" s="151"/>
      <c r="EC12" s="151"/>
      <c r="ED12" s="152"/>
      <c r="EE12" s="151"/>
      <c r="EF12" s="151"/>
      <c r="EG12" s="151"/>
      <c r="EH12" s="151"/>
      <c r="EI12" s="152"/>
      <c r="EJ12" s="153"/>
      <c r="EK12" s="151"/>
      <c r="EL12" s="151"/>
      <c r="EM12" s="151"/>
      <c r="EN12" s="152"/>
      <c r="EO12" s="151"/>
      <c r="EP12" s="151"/>
      <c r="EQ12" s="151"/>
      <c r="ER12" s="151"/>
      <c r="ES12" s="152"/>
      <c r="ET12" s="153"/>
      <c r="EU12" s="151"/>
      <c r="EV12" s="151"/>
      <c r="EW12" s="151"/>
      <c r="EX12" s="152"/>
      <c r="EY12" s="151"/>
      <c r="EZ12" s="151"/>
      <c r="FA12" s="151"/>
      <c r="FB12" s="151"/>
      <c r="FC12" s="152"/>
      <c r="FD12" s="153"/>
      <c r="FE12" s="151"/>
      <c r="FF12" s="151"/>
    </row>
    <row r="13" spans="1:162" ht="3.75" customHeight="1">
      <c r="A13" s="77"/>
      <c r="B13" s="77"/>
      <c r="C13" s="149"/>
      <c r="D13" s="150"/>
      <c r="E13" s="77"/>
      <c r="F13" s="77"/>
      <c r="G13" s="77"/>
      <c r="H13" s="77"/>
      <c r="I13" s="77"/>
      <c r="J13" s="77"/>
      <c r="K13" s="77"/>
      <c r="L13" s="77"/>
      <c r="M13" s="149"/>
      <c r="N13" s="150"/>
      <c r="O13" s="77"/>
      <c r="P13" s="77"/>
      <c r="Q13" s="77"/>
      <c r="R13" s="77"/>
      <c r="S13" s="77"/>
      <c r="T13" s="77"/>
      <c r="U13" s="77"/>
      <c r="V13" s="77"/>
      <c r="W13" s="149"/>
      <c r="X13" s="150"/>
      <c r="Y13" s="77"/>
      <c r="Z13" s="77"/>
      <c r="AA13" s="77"/>
      <c r="AB13" s="77"/>
      <c r="AC13" s="77"/>
      <c r="AD13" s="77"/>
      <c r="AE13" s="77"/>
      <c r="AF13" s="77"/>
      <c r="AG13" s="149"/>
      <c r="AH13" s="150"/>
      <c r="AI13" s="77"/>
      <c r="AJ13" s="77"/>
      <c r="AK13" s="77"/>
      <c r="AL13" s="77"/>
      <c r="AM13" s="77"/>
      <c r="AN13" s="77"/>
      <c r="AO13" s="77"/>
      <c r="AP13" s="77"/>
      <c r="AQ13" s="149"/>
      <c r="AR13" s="150"/>
      <c r="AS13" s="77"/>
      <c r="AT13" s="77"/>
      <c r="AU13" s="77"/>
      <c r="AV13" s="77"/>
      <c r="AW13" s="77"/>
      <c r="AX13" s="77"/>
      <c r="AY13" s="77"/>
      <c r="AZ13" s="77"/>
      <c r="BA13" s="149"/>
      <c r="BB13" s="150"/>
      <c r="BC13" s="77"/>
      <c r="BD13" s="77"/>
      <c r="BE13" s="77"/>
      <c r="BF13" s="77"/>
      <c r="BG13" s="77"/>
      <c r="BH13" s="77"/>
      <c r="BI13" s="77"/>
      <c r="BJ13" s="77"/>
      <c r="BK13" s="149"/>
      <c r="BL13" s="150"/>
      <c r="BM13" s="77"/>
      <c r="BN13" s="77"/>
      <c r="BO13" s="77"/>
      <c r="BP13" s="77"/>
      <c r="BQ13" s="77"/>
      <c r="BR13" s="77"/>
      <c r="BS13" s="77"/>
      <c r="BT13" s="77"/>
      <c r="BU13" s="149"/>
      <c r="BV13" s="150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149"/>
      <c r="CL13" s="150"/>
      <c r="CM13" s="77"/>
      <c r="CN13" s="77"/>
      <c r="CO13" s="77"/>
      <c r="CP13" s="77"/>
      <c r="CQ13" s="77"/>
      <c r="CR13" s="77"/>
      <c r="CS13" s="77"/>
      <c r="CT13" s="77"/>
      <c r="CU13" s="149"/>
      <c r="CV13" s="150"/>
      <c r="CW13" s="77"/>
      <c r="CX13" s="77"/>
      <c r="CY13" s="77"/>
      <c r="CZ13" s="77"/>
      <c r="DA13" s="77"/>
      <c r="DB13" s="77"/>
      <c r="DC13" s="77"/>
      <c r="DD13" s="77"/>
      <c r="DE13" s="149"/>
      <c r="DF13" s="150"/>
      <c r="DG13" s="77"/>
      <c r="DH13" s="77"/>
      <c r="DI13" s="77"/>
      <c r="DJ13" s="77"/>
      <c r="DK13" s="77"/>
      <c r="DL13" s="77"/>
      <c r="DM13" s="77"/>
      <c r="DN13" s="77"/>
      <c r="DO13" s="149"/>
      <c r="DP13" s="150"/>
      <c r="DQ13" s="77"/>
      <c r="DR13" s="77"/>
      <c r="DS13" s="77"/>
      <c r="DT13" s="77"/>
      <c r="DU13" s="77"/>
      <c r="DV13" s="77"/>
      <c r="DW13" s="77"/>
      <c r="DX13" s="77"/>
      <c r="DY13" s="149"/>
      <c r="DZ13" s="150"/>
      <c r="EA13" s="77"/>
      <c r="EB13" s="77"/>
      <c r="EC13" s="77"/>
      <c r="ED13" s="77"/>
      <c r="EE13" s="77"/>
      <c r="EF13" s="77"/>
      <c r="EG13" s="77"/>
      <c r="EH13" s="77"/>
      <c r="EI13" s="149"/>
      <c r="EJ13" s="150"/>
      <c r="EK13" s="77"/>
      <c r="EL13" s="77"/>
      <c r="EM13" s="77"/>
      <c r="EN13" s="77"/>
      <c r="EO13" s="77"/>
      <c r="EP13" s="77"/>
      <c r="EQ13" s="77"/>
      <c r="ER13" s="77"/>
      <c r="ES13" s="149"/>
      <c r="ET13" s="150"/>
      <c r="EU13" s="77"/>
      <c r="EV13" s="77"/>
      <c r="EW13" s="77"/>
      <c r="EX13" s="77"/>
      <c r="EY13" s="77"/>
      <c r="EZ13" s="77"/>
      <c r="FA13" s="77"/>
      <c r="FB13" s="77"/>
      <c r="FC13" s="149"/>
      <c r="FD13" s="150"/>
      <c r="FE13" s="77"/>
      <c r="FF13" s="77"/>
    </row>
    <row r="14" spans="74:89" ht="22.5" customHeight="1">
      <c r="BV14" s="150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49"/>
    </row>
    <row r="15" spans="1:162" ht="5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89"/>
      <c r="M15" s="154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155"/>
      <c r="BV15" s="395" t="s">
        <v>163</v>
      </c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3"/>
      <c r="CL15" s="154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156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</row>
    <row r="16" spans="1:162" ht="5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89"/>
      <c r="M16" s="156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89"/>
      <c r="BV16" s="395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3"/>
      <c r="CL16" s="156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56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</row>
    <row r="17" spans="1:162" ht="9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89"/>
      <c r="M17" s="156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789" t="s">
        <v>155</v>
      </c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789"/>
      <c r="AM17" s="789"/>
      <c r="AN17" s="789"/>
      <c r="AO17" s="789"/>
      <c r="AP17" s="789"/>
      <c r="AQ17" s="789"/>
      <c r="AR17" s="789"/>
      <c r="AS17" s="789"/>
      <c r="AT17" s="789"/>
      <c r="AU17" s="789"/>
      <c r="AV17" s="789"/>
      <c r="AW17" s="789"/>
      <c r="AX17" s="789"/>
      <c r="AY17" s="789"/>
      <c r="AZ17" s="789"/>
      <c r="BA17" s="789"/>
      <c r="BB17" s="789"/>
      <c r="BC17" s="789"/>
      <c r="BD17" s="789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89"/>
      <c r="BV17" s="395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3"/>
      <c r="CL17" s="156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342" t="s">
        <v>159</v>
      </c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143"/>
      <c r="EH17" s="143"/>
      <c r="EI17" s="143"/>
      <c r="EJ17" s="143"/>
      <c r="EK17" s="143"/>
      <c r="EL17" s="143"/>
      <c r="EM17" s="143"/>
      <c r="EN17" s="143"/>
      <c r="EO17" s="143"/>
      <c r="ER17" s="150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143"/>
    </row>
    <row r="18" spans="1:162" ht="9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89"/>
      <c r="M18" s="156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789"/>
      <c r="AM18" s="789"/>
      <c r="AN18" s="789"/>
      <c r="AO18" s="789"/>
      <c r="AP18" s="789"/>
      <c r="AQ18" s="789"/>
      <c r="AR18" s="789"/>
      <c r="AS18" s="789"/>
      <c r="AT18" s="789"/>
      <c r="AU18" s="789"/>
      <c r="AV18" s="789"/>
      <c r="AW18" s="789"/>
      <c r="AX18" s="789"/>
      <c r="AY18" s="789"/>
      <c r="AZ18" s="789"/>
      <c r="BA18" s="789"/>
      <c r="BB18" s="789"/>
      <c r="BC18" s="789"/>
      <c r="BD18" s="789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89"/>
      <c r="BV18" s="395" t="s">
        <v>164</v>
      </c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3"/>
      <c r="CL18" s="156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143"/>
      <c r="EH18" s="143"/>
      <c r="EI18" s="143"/>
      <c r="EJ18" s="143"/>
      <c r="EK18" s="143"/>
      <c r="EL18" s="143"/>
      <c r="EM18" s="143"/>
      <c r="EN18" s="143"/>
      <c r="EO18" s="143"/>
      <c r="ER18" s="150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143"/>
    </row>
    <row r="19" spans="1:162" ht="5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89"/>
      <c r="M19" s="156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89"/>
      <c r="BV19" s="395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3"/>
      <c r="CL19" s="156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56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</row>
    <row r="20" spans="1:162" ht="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89"/>
      <c r="M20" s="157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9"/>
      <c r="BV20" s="395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3"/>
      <c r="CL20" s="157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6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</row>
    <row r="21" spans="74:89" ht="22.5" customHeight="1">
      <c r="BV21" s="150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149"/>
    </row>
    <row r="22" spans="1:162" ht="5.25" customHeight="1">
      <c r="A22" s="143"/>
      <c r="B22" s="143"/>
      <c r="C22" s="143"/>
      <c r="D22" s="143"/>
      <c r="E22" s="143"/>
      <c r="F22" s="143"/>
      <c r="G22" s="143"/>
      <c r="H22" s="89"/>
      <c r="I22" s="154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155"/>
      <c r="BV22" s="395" t="s">
        <v>69</v>
      </c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3"/>
      <c r="CL22" s="154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156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</row>
    <row r="23" spans="1:162" ht="5.25" customHeight="1">
      <c r="A23" s="143"/>
      <c r="B23" s="143"/>
      <c r="C23" s="143"/>
      <c r="D23" s="143"/>
      <c r="E23" s="143"/>
      <c r="F23" s="143"/>
      <c r="G23" s="143"/>
      <c r="H23" s="89"/>
      <c r="I23" s="156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89"/>
      <c r="BV23" s="395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3"/>
      <c r="CL23" s="156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56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</row>
    <row r="24" spans="1:162" ht="9" customHeight="1">
      <c r="A24" s="143"/>
      <c r="B24" s="143"/>
      <c r="C24" s="143"/>
      <c r="D24" s="77"/>
      <c r="E24" s="77"/>
      <c r="F24" s="77"/>
      <c r="G24" s="77"/>
      <c r="H24" s="149"/>
      <c r="I24" s="156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342" t="s">
        <v>156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89"/>
      <c r="BV24" s="395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3"/>
      <c r="CL24" s="156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342" t="s">
        <v>160</v>
      </c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143"/>
      <c r="EH24" s="143"/>
      <c r="EI24" s="143"/>
      <c r="EJ24" s="143"/>
      <c r="EK24" s="143"/>
      <c r="EL24" s="143"/>
      <c r="EM24" s="143"/>
      <c r="EN24" s="143"/>
      <c r="EO24" s="143"/>
      <c r="ER24" s="150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143"/>
    </row>
    <row r="25" spans="1:162" ht="9" customHeight="1">
      <c r="A25" s="143"/>
      <c r="B25" s="143"/>
      <c r="C25" s="143"/>
      <c r="D25" s="77"/>
      <c r="E25" s="77"/>
      <c r="F25" s="77"/>
      <c r="G25" s="77"/>
      <c r="H25" s="149"/>
      <c r="I25" s="156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89"/>
      <c r="BV25" s="395" t="s">
        <v>165</v>
      </c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3"/>
      <c r="CL25" s="156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143"/>
      <c r="EH25" s="143"/>
      <c r="EI25" s="143"/>
      <c r="EJ25" s="143"/>
      <c r="EK25" s="143"/>
      <c r="EL25" s="143"/>
      <c r="EM25" s="143"/>
      <c r="EN25" s="143"/>
      <c r="EO25" s="143"/>
      <c r="ER25" s="150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143"/>
    </row>
    <row r="26" spans="1:162" ht="5.25" customHeight="1">
      <c r="A26" s="143"/>
      <c r="B26" s="143"/>
      <c r="C26" s="143"/>
      <c r="D26" s="143"/>
      <c r="E26" s="143"/>
      <c r="F26" s="143"/>
      <c r="G26" s="143"/>
      <c r="H26" s="89"/>
      <c r="I26" s="156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89"/>
      <c r="BV26" s="395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3"/>
      <c r="CL26" s="156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56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</row>
    <row r="27" spans="1:162" ht="5.25" customHeight="1">
      <c r="A27" s="143"/>
      <c r="B27" s="143"/>
      <c r="C27" s="143"/>
      <c r="D27" s="143"/>
      <c r="E27" s="143"/>
      <c r="F27" s="143"/>
      <c r="G27" s="143"/>
      <c r="H27" s="89"/>
      <c r="I27" s="157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9"/>
      <c r="BV27" s="395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3"/>
      <c r="CL27" s="157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6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</row>
    <row r="28" spans="74:89" ht="22.5" customHeight="1">
      <c r="BV28" s="150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149"/>
    </row>
    <row r="29" spans="7:162" ht="5.25" customHeight="1">
      <c r="G29" s="154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155"/>
      <c r="BV29" s="395" t="s">
        <v>83</v>
      </c>
      <c r="BW29" s="342"/>
      <c r="BX29" s="342"/>
      <c r="BY29" s="342"/>
      <c r="BZ29" s="342"/>
      <c r="CA29" s="342"/>
      <c r="CB29" s="342"/>
      <c r="CC29" s="342"/>
      <c r="CD29" s="342"/>
      <c r="CE29" s="342"/>
      <c r="CF29" s="342"/>
      <c r="CG29" s="342"/>
      <c r="CH29" s="342"/>
      <c r="CI29" s="342"/>
      <c r="CJ29" s="342"/>
      <c r="CK29" s="343"/>
      <c r="CL29" s="154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156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</row>
    <row r="30" spans="7:162" ht="5.25" customHeight="1">
      <c r="G30" s="156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89"/>
      <c r="BV30" s="395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3"/>
      <c r="CL30" s="156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56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</row>
    <row r="31" spans="7:162" ht="9" customHeight="1">
      <c r="G31" s="156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342" t="s">
        <v>157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89"/>
      <c r="BV31" s="395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3"/>
      <c r="CL31" s="156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342" t="s">
        <v>161</v>
      </c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56"/>
      <c r="ES31" s="143"/>
      <c r="ET31" s="143"/>
      <c r="EU31" s="143"/>
      <c r="EV31" s="143"/>
      <c r="EW31" s="143"/>
      <c r="EX31" s="77"/>
      <c r="EY31" s="77"/>
      <c r="EZ31" s="77"/>
      <c r="FA31" s="77"/>
      <c r="FB31" s="77"/>
      <c r="FC31" s="77"/>
      <c r="FD31" s="77"/>
      <c r="FE31" s="77"/>
      <c r="FF31" s="143"/>
    </row>
    <row r="32" spans="7:162" ht="9" customHeight="1">
      <c r="G32" s="156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89"/>
      <c r="BV32" s="395" t="s">
        <v>166</v>
      </c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3"/>
      <c r="CL32" s="156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56"/>
      <c r="ES32" s="143"/>
      <c r="ET32" s="143"/>
      <c r="EU32" s="143"/>
      <c r="EV32" s="143"/>
      <c r="EW32" s="143"/>
      <c r="EX32" s="77"/>
      <c r="EY32" s="77"/>
      <c r="EZ32" s="77"/>
      <c r="FA32" s="77"/>
      <c r="FB32" s="77"/>
      <c r="FC32" s="77"/>
      <c r="FD32" s="77"/>
      <c r="FE32" s="77"/>
      <c r="FF32" s="143"/>
    </row>
    <row r="33" spans="7:162" ht="5.25" customHeight="1">
      <c r="G33" s="156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89"/>
      <c r="BV33" s="395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3"/>
      <c r="CL33" s="156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56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</row>
    <row r="34" spans="7:162" ht="5.25" customHeight="1"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9"/>
      <c r="BV34" s="395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3"/>
      <c r="CL34" s="157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6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</row>
    <row r="35" spans="74:89" ht="22.5" customHeight="1">
      <c r="BV35" s="150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149"/>
    </row>
    <row r="36" spans="8:162" ht="5.25" customHeight="1">
      <c r="H36" s="154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155"/>
      <c r="BV36" s="395" t="s">
        <v>82</v>
      </c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3"/>
      <c r="CL36" s="154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156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</row>
    <row r="37" spans="8:162" ht="5.25" customHeight="1">
      <c r="H37" s="156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89"/>
      <c r="BV37" s="395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3"/>
      <c r="CL37" s="156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56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</row>
    <row r="38" spans="8:162" ht="9" customHeight="1">
      <c r="H38" s="156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342" t="s">
        <v>158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89"/>
      <c r="BV38" s="395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3"/>
      <c r="CL38" s="156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342" t="s">
        <v>162</v>
      </c>
      <c r="DD38" s="342"/>
      <c r="DE38" s="342"/>
      <c r="DF38" s="342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56"/>
      <c r="ES38" s="143"/>
      <c r="ET38" s="143"/>
      <c r="EU38" s="143"/>
      <c r="EV38" s="143"/>
      <c r="EW38" s="143"/>
      <c r="EX38" s="77"/>
      <c r="EY38" s="77"/>
      <c r="EZ38" s="77"/>
      <c r="FA38" s="77"/>
      <c r="FB38" s="77"/>
      <c r="FC38" s="77"/>
      <c r="FD38" s="77"/>
      <c r="FE38" s="77"/>
      <c r="FF38" s="143"/>
    </row>
    <row r="39" spans="8:162" ht="9" customHeight="1">
      <c r="H39" s="156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89"/>
      <c r="BV39" s="395" t="s">
        <v>167</v>
      </c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3"/>
      <c r="CL39" s="156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56"/>
      <c r="ES39" s="143"/>
      <c r="ET39" s="143"/>
      <c r="EU39" s="143"/>
      <c r="EV39" s="143"/>
      <c r="EW39" s="143"/>
      <c r="EX39" s="77"/>
      <c r="EY39" s="77"/>
      <c r="EZ39" s="77"/>
      <c r="FA39" s="77"/>
      <c r="FB39" s="77"/>
      <c r="FC39" s="77"/>
      <c r="FD39" s="77"/>
      <c r="FE39" s="77"/>
      <c r="FF39" s="143"/>
    </row>
    <row r="40" spans="8:162" ht="5.25" customHeight="1">
      <c r="H40" s="156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89"/>
      <c r="BV40" s="395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3"/>
      <c r="CL40" s="156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56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</row>
    <row r="41" spans="8:162" ht="5.25" customHeight="1">
      <c r="H41" s="15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9"/>
      <c r="BV41" s="395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3"/>
      <c r="CL41" s="157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6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</row>
    <row r="42" spans="74:89" ht="22.5" customHeight="1">
      <c r="BV42" s="150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149"/>
    </row>
    <row r="43" spans="8:162" ht="5.25" customHeight="1">
      <c r="H43" s="154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155"/>
      <c r="BV43" s="395" t="s">
        <v>190</v>
      </c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3"/>
      <c r="CL43" s="154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156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</row>
    <row r="44" spans="8:162" ht="5.25" customHeight="1">
      <c r="H44" s="156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89"/>
      <c r="BV44" s="395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3"/>
      <c r="CL44" s="156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56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</row>
    <row r="45" spans="8:162" ht="9" customHeight="1">
      <c r="H45" s="156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342" t="s">
        <v>191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89"/>
      <c r="BV45" s="395"/>
      <c r="BW45" s="342"/>
      <c r="BX45" s="342"/>
      <c r="BY45" s="342"/>
      <c r="BZ45" s="342"/>
      <c r="CA45" s="342"/>
      <c r="CB45" s="342"/>
      <c r="CC45" s="342"/>
      <c r="CD45" s="342"/>
      <c r="CE45" s="342"/>
      <c r="CF45" s="342"/>
      <c r="CG45" s="342"/>
      <c r="CH45" s="342"/>
      <c r="CI45" s="342"/>
      <c r="CJ45" s="342"/>
      <c r="CK45" s="343"/>
      <c r="CL45" s="156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342" t="s">
        <v>193</v>
      </c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56"/>
      <c r="ES45" s="143"/>
      <c r="ET45" s="143"/>
      <c r="EU45" s="143"/>
      <c r="EV45" s="143"/>
      <c r="EW45" s="143"/>
      <c r="EX45" s="77"/>
      <c r="EY45" s="77"/>
      <c r="EZ45" s="77"/>
      <c r="FA45" s="77"/>
      <c r="FB45" s="77"/>
      <c r="FC45" s="77"/>
      <c r="FD45" s="77"/>
      <c r="FE45" s="77"/>
      <c r="FF45" s="143"/>
    </row>
    <row r="46" spans="8:162" ht="9" customHeight="1">
      <c r="H46" s="156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89"/>
      <c r="BV46" s="395" t="s">
        <v>192</v>
      </c>
      <c r="BW46" s="342"/>
      <c r="BX46" s="342"/>
      <c r="BY46" s="342"/>
      <c r="BZ46" s="342"/>
      <c r="CA46" s="342"/>
      <c r="CB46" s="342"/>
      <c r="CC46" s="342"/>
      <c r="CD46" s="342"/>
      <c r="CE46" s="342"/>
      <c r="CF46" s="342"/>
      <c r="CG46" s="342"/>
      <c r="CH46" s="342"/>
      <c r="CI46" s="342"/>
      <c r="CJ46" s="342"/>
      <c r="CK46" s="343"/>
      <c r="CL46" s="156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342"/>
      <c r="DD46" s="342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56"/>
      <c r="ES46" s="143"/>
      <c r="ET46" s="143"/>
      <c r="EU46" s="143"/>
      <c r="EV46" s="143"/>
      <c r="EW46" s="143"/>
      <c r="EX46" s="77"/>
      <c r="EY46" s="77"/>
      <c r="EZ46" s="77"/>
      <c r="FA46" s="77"/>
      <c r="FB46" s="77"/>
      <c r="FC46" s="77"/>
      <c r="FD46" s="77"/>
      <c r="FE46" s="77"/>
      <c r="FF46" s="143"/>
    </row>
    <row r="47" spans="8:162" ht="5.25" customHeight="1">
      <c r="H47" s="156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89"/>
      <c r="BV47" s="395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3"/>
      <c r="CL47" s="156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56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</row>
    <row r="48" spans="8:162" ht="5.25" customHeight="1"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9"/>
      <c r="BV48" s="395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3"/>
      <c r="CL48" s="157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6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</row>
    <row r="49" spans="74:146" ht="22.5" customHeight="1">
      <c r="BV49" s="150"/>
      <c r="CL49" s="160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</row>
    <row r="50" spans="4:162" ht="5.25" customHeight="1">
      <c r="D50" s="154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155"/>
      <c r="BV50" s="790" t="s">
        <v>233</v>
      </c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342"/>
      <c r="CJ50" s="342"/>
      <c r="CK50" s="343"/>
      <c r="CL50" s="154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155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</row>
    <row r="51" spans="4:162" ht="5.25" customHeight="1">
      <c r="D51" s="156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89"/>
      <c r="BV51" s="395"/>
      <c r="BW51" s="342"/>
      <c r="BX51" s="342"/>
      <c r="BY51" s="342"/>
      <c r="BZ51" s="342"/>
      <c r="CA51" s="342"/>
      <c r="CB51" s="342"/>
      <c r="CC51" s="342"/>
      <c r="CD51" s="342"/>
      <c r="CE51" s="342"/>
      <c r="CF51" s="342"/>
      <c r="CG51" s="342"/>
      <c r="CH51" s="342"/>
      <c r="CI51" s="342"/>
      <c r="CJ51" s="342"/>
      <c r="CK51" s="343"/>
      <c r="CL51" s="156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89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</row>
    <row r="52" spans="4:162" ht="9" customHeight="1">
      <c r="D52" s="156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342" t="s">
        <v>232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89"/>
      <c r="BV52" s="395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3"/>
      <c r="CL52" s="156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342" t="s">
        <v>234</v>
      </c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89"/>
      <c r="EW52" s="143"/>
      <c r="EX52" s="77"/>
      <c r="EY52" s="77"/>
      <c r="EZ52" s="77"/>
      <c r="FA52" s="77"/>
      <c r="FB52" s="77"/>
      <c r="FC52" s="77"/>
      <c r="FD52" s="77"/>
      <c r="FE52" s="77"/>
      <c r="FF52" s="143"/>
    </row>
    <row r="53" spans="4:162" ht="9" customHeight="1">
      <c r="D53" s="15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89"/>
      <c r="BV53" s="790" t="s">
        <v>255</v>
      </c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3"/>
      <c r="CL53" s="156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89"/>
      <c r="EW53" s="143"/>
      <c r="EX53" s="77"/>
      <c r="EY53" s="77"/>
      <c r="EZ53" s="77"/>
      <c r="FA53" s="77"/>
      <c r="FB53" s="77"/>
      <c r="FC53" s="77"/>
      <c r="FD53" s="77"/>
      <c r="FE53" s="77"/>
      <c r="FF53" s="143"/>
    </row>
    <row r="54" spans="4:162" ht="5.25" customHeight="1">
      <c r="D54" s="156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89"/>
      <c r="BV54" s="395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3"/>
      <c r="CL54" s="156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89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</row>
    <row r="55" spans="4:162" ht="5.25" customHeight="1">
      <c r="D55" s="157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9"/>
      <c r="BV55" s="395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3"/>
      <c r="CL55" s="157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9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</row>
    <row r="56" spans="74:146" ht="22.5" customHeight="1">
      <c r="BV56" s="150"/>
      <c r="CL56" s="160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</row>
    <row r="57" spans="3:162" ht="5.25" customHeight="1">
      <c r="C57" s="15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155"/>
      <c r="BV57" s="790" t="s">
        <v>350</v>
      </c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3"/>
      <c r="CL57" s="154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156"/>
      <c r="FA57" s="143"/>
      <c r="FB57" s="143"/>
      <c r="FC57" s="143"/>
      <c r="FD57" s="143"/>
      <c r="FE57" s="143"/>
      <c r="FF57" s="143"/>
    </row>
    <row r="58" spans="3:162" ht="5.25" customHeight="1">
      <c r="C58" s="156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89"/>
      <c r="BV58" s="395"/>
      <c r="BW58" s="342"/>
      <c r="BX58" s="342"/>
      <c r="BY58" s="342"/>
      <c r="BZ58" s="342"/>
      <c r="CA58" s="342"/>
      <c r="CB58" s="342"/>
      <c r="CC58" s="342"/>
      <c r="CD58" s="342"/>
      <c r="CE58" s="342"/>
      <c r="CF58" s="342"/>
      <c r="CG58" s="342"/>
      <c r="CH58" s="342"/>
      <c r="CI58" s="342"/>
      <c r="CJ58" s="342"/>
      <c r="CK58" s="343"/>
      <c r="CL58" s="156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56"/>
      <c r="FA58" s="143"/>
      <c r="FB58" s="143"/>
      <c r="FC58" s="143"/>
      <c r="FD58" s="143"/>
      <c r="FE58" s="143"/>
      <c r="FF58" s="143"/>
    </row>
    <row r="59" spans="3:162" ht="9" customHeight="1">
      <c r="C59" s="156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342" t="s">
        <v>503</v>
      </c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89"/>
      <c r="BV59" s="395"/>
      <c r="BW59" s="342"/>
      <c r="BX59" s="342"/>
      <c r="BY59" s="342"/>
      <c r="BZ59" s="342"/>
      <c r="CA59" s="342"/>
      <c r="CB59" s="342"/>
      <c r="CC59" s="342"/>
      <c r="CD59" s="342"/>
      <c r="CE59" s="342"/>
      <c r="CF59" s="342"/>
      <c r="CG59" s="342"/>
      <c r="CH59" s="342"/>
      <c r="CI59" s="342"/>
      <c r="CJ59" s="342"/>
      <c r="CK59" s="343"/>
      <c r="CL59" s="156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342" t="s">
        <v>505</v>
      </c>
      <c r="DD59" s="342"/>
      <c r="DE59" s="342"/>
      <c r="DF59" s="342"/>
      <c r="DG59" s="342"/>
      <c r="DH59" s="342"/>
      <c r="DI59" s="342"/>
      <c r="DJ59" s="342"/>
      <c r="DK59" s="342"/>
      <c r="DL59" s="342"/>
      <c r="DM59" s="342"/>
      <c r="DN59" s="342"/>
      <c r="DO59" s="342"/>
      <c r="DP59" s="342"/>
      <c r="DQ59" s="342"/>
      <c r="DR59" s="342"/>
      <c r="DS59" s="342"/>
      <c r="DT59" s="342"/>
      <c r="DU59" s="342"/>
      <c r="DV59" s="342"/>
      <c r="DW59" s="342"/>
      <c r="DX59" s="342"/>
      <c r="DY59" s="342"/>
      <c r="DZ59" s="342"/>
      <c r="EA59" s="342"/>
      <c r="EB59" s="342"/>
      <c r="EC59" s="342"/>
      <c r="ED59" s="342"/>
      <c r="EE59" s="342"/>
      <c r="EF59" s="342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Z59" s="150"/>
      <c r="FA59" s="77"/>
      <c r="FB59" s="77"/>
      <c r="FC59" s="77"/>
      <c r="FD59" s="77"/>
      <c r="FE59" s="77"/>
      <c r="FF59" s="143"/>
    </row>
    <row r="60" spans="3:162" ht="9" customHeight="1">
      <c r="C60" s="15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89"/>
      <c r="BV60" s="790" t="s">
        <v>504</v>
      </c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3"/>
      <c r="CL60" s="156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Z60" s="150"/>
      <c r="FA60" s="77"/>
      <c r="FB60" s="77"/>
      <c r="FC60" s="77"/>
      <c r="FD60" s="77"/>
      <c r="FE60" s="77"/>
      <c r="FF60" s="143"/>
    </row>
    <row r="61" spans="3:162" ht="5.25" customHeight="1">
      <c r="C61" s="15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89"/>
      <c r="BV61" s="395"/>
      <c r="BW61" s="342"/>
      <c r="BX61" s="342"/>
      <c r="BY61" s="342"/>
      <c r="BZ61" s="342"/>
      <c r="CA61" s="342"/>
      <c r="CB61" s="342"/>
      <c r="CC61" s="342"/>
      <c r="CD61" s="342"/>
      <c r="CE61" s="342"/>
      <c r="CF61" s="342"/>
      <c r="CG61" s="342"/>
      <c r="CH61" s="342"/>
      <c r="CI61" s="342"/>
      <c r="CJ61" s="342"/>
      <c r="CK61" s="343"/>
      <c r="CL61" s="156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56"/>
      <c r="FA61" s="143"/>
      <c r="FB61" s="143"/>
      <c r="FC61" s="143"/>
      <c r="FD61" s="143"/>
      <c r="FE61" s="143"/>
      <c r="FF61" s="143"/>
    </row>
    <row r="62" spans="3:162" ht="5.25" customHeight="1"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9"/>
      <c r="BV62" s="395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3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6"/>
      <c r="FA62" s="143"/>
      <c r="FB62" s="143"/>
      <c r="FC62" s="143"/>
      <c r="FD62" s="143"/>
      <c r="FE62" s="143"/>
      <c r="FF62" s="143"/>
    </row>
  </sheetData>
  <sheetProtection/>
  <mergeCells count="33">
    <mergeCell ref="BV57:CK59"/>
    <mergeCell ref="BV60:CK62"/>
    <mergeCell ref="BV50:CK52"/>
    <mergeCell ref="BV22:CK24"/>
    <mergeCell ref="BV25:CK27"/>
    <mergeCell ref="DC52:EF53"/>
    <mergeCell ref="DC59:EF60"/>
    <mergeCell ref="BV53:CK55"/>
    <mergeCell ref="BV29:CK31"/>
    <mergeCell ref="BV32:CK34"/>
    <mergeCell ref="DC24:EF25"/>
    <mergeCell ref="BV36:CK38"/>
    <mergeCell ref="BV39:CK41"/>
    <mergeCell ref="BV43:CK45"/>
    <mergeCell ref="BV46:CK48"/>
    <mergeCell ref="DC17:EF18"/>
    <mergeCell ref="DC31:EF32"/>
    <mergeCell ref="DC38:EF39"/>
    <mergeCell ref="DC45:EF46"/>
    <mergeCell ref="CL4:FF11"/>
    <mergeCell ref="BV7:CK7"/>
    <mergeCell ref="BV8:CK8"/>
    <mergeCell ref="BV9:CK9"/>
    <mergeCell ref="A4:BU11"/>
    <mergeCell ref="BV15:CK17"/>
    <mergeCell ref="AA17:BD18"/>
    <mergeCell ref="BV18:CK20"/>
    <mergeCell ref="AA24:BD25"/>
    <mergeCell ref="AA31:BD32"/>
    <mergeCell ref="AA38:BD39"/>
    <mergeCell ref="AA45:BD46"/>
    <mergeCell ref="AA52:BD53"/>
    <mergeCell ref="AA59:BD60"/>
  </mergeCells>
  <printOptions horizontalCentered="1"/>
  <pageMargins left="0.7874015748031497" right="0.3937007874015748" top="0.7874015748031497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Ｐ明朝,標準"-&amp;A-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3.375" style="68" customWidth="1"/>
    <col min="3" max="3" width="11.875" style="68" customWidth="1"/>
    <col min="4" max="5" width="11.00390625" style="68" bestFit="1" customWidth="1"/>
    <col min="6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5" width="2.875" style="68" customWidth="1"/>
    <col min="16" max="16384" width="2.375" style="68" customWidth="1"/>
  </cols>
  <sheetData>
    <row r="1" ht="22.5" customHeight="1">
      <c r="B1" s="93" t="s">
        <v>168</v>
      </c>
    </row>
    <row r="2" spans="4:20" ht="15" customHeight="1">
      <c r="D2" s="161"/>
      <c r="J2" s="158"/>
      <c r="K2" s="70" t="s">
        <v>508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7.5" customHeight="1">
      <c r="B3" s="392" t="s">
        <v>169</v>
      </c>
      <c r="C3" s="794"/>
      <c r="D3" s="71" t="s">
        <v>50</v>
      </c>
      <c r="E3" s="71" t="s">
        <v>111</v>
      </c>
      <c r="F3" s="163" t="s">
        <v>170</v>
      </c>
      <c r="G3" s="392" t="s">
        <v>169</v>
      </c>
      <c r="H3" s="794"/>
      <c r="I3" s="91" t="s">
        <v>50</v>
      </c>
      <c r="J3" s="163" t="s">
        <v>111</v>
      </c>
      <c r="K3" s="164" t="s">
        <v>170</v>
      </c>
    </row>
    <row r="4" spans="2:11" ht="20.25" customHeight="1">
      <c r="B4" s="367" t="s">
        <v>1</v>
      </c>
      <c r="C4" s="793"/>
      <c r="D4" s="166">
        <v>32666</v>
      </c>
      <c r="E4" s="166">
        <v>29711</v>
      </c>
      <c r="F4" s="166">
        <v>2955</v>
      </c>
      <c r="G4" s="150"/>
      <c r="H4" s="165" t="s">
        <v>534</v>
      </c>
      <c r="I4" s="166">
        <v>246</v>
      </c>
      <c r="J4" s="166">
        <v>196</v>
      </c>
      <c r="K4" s="167">
        <v>50</v>
      </c>
    </row>
    <row r="5" spans="2:22" ht="20.25" customHeight="1">
      <c r="B5" s="156"/>
      <c r="C5" s="168" t="s">
        <v>556</v>
      </c>
      <c r="D5" s="169">
        <v>2495</v>
      </c>
      <c r="E5" s="169">
        <v>2224</v>
      </c>
      <c r="F5" s="169">
        <v>271</v>
      </c>
      <c r="G5" s="150"/>
      <c r="H5" s="168" t="s">
        <v>535</v>
      </c>
      <c r="I5" s="169">
        <v>202</v>
      </c>
      <c r="J5" s="169">
        <v>191</v>
      </c>
      <c r="K5" s="170">
        <v>11</v>
      </c>
      <c r="V5" s="77"/>
    </row>
    <row r="6" spans="2:11" ht="20.25" customHeight="1">
      <c r="B6" s="791"/>
      <c r="C6" s="792"/>
      <c r="D6" s="169"/>
      <c r="E6" s="169"/>
      <c r="F6" s="169"/>
      <c r="G6" s="150"/>
      <c r="H6" s="168" t="s">
        <v>536</v>
      </c>
      <c r="I6" s="169">
        <v>513</v>
      </c>
      <c r="J6" s="169">
        <v>461</v>
      </c>
      <c r="K6" s="170">
        <v>52</v>
      </c>
    </row>
    <row r="7" spans="2:20" ht="20.25" customHeight="1">
      <c r="B7" s="791" t="s">
        <v>171</v>
      </c>
      <c r="C7" s="792"/>
      <c r="D7" s="169">
        <v>11672</v>
      </c>
      <c r="E7" s="169">
        <v>11039</v>
      </c>
      <c r="F7" s="169">
        <v>633</v>
      </c>
      <c r="G7" s="150"/>
      <c r="H7" s="168" t="s">
        <v>537</v>
      </c>
      <c r="I7" s="169">
        <v>360</v>
      </c>
      <c r="J7" s="169">
        <v>333</v>
      </c>
      <c r="K7" s="170">
        <v>27</v>
      </c>
      <c r="T7" s="77"/>
    </row>
    <row r="8" spans="2:11" ht="20.25" customHeight="1">
      <c r="B8" s="156"/>
      <c r="C8" s="168" t="s">
        <v>172</v>
      </c>
      <c r="D8" s="169">
        <v>2351</v>
      </c>
      <c r="E8" s="169">
        <v>2351</v>
      </c>
      <c r="F8" s="169" t="s">
        <v>551</v>
      </c>
      <c r="G8" s="150"/>
      <c r="H8" s="168" t="s">
        <v>538</v>
      </c>
      <c r="I8" s="169">
        <v>1309</v>
      </c>
      <c r="J8" s="169">
        <v>1248</v>
      </c>
      <c r="K8" s="170">
        <v>61</v>
      </c>
    </row>
    <row r="9" spans="2:11" ht="20.25" customHeight="1">
      <c r="B9" s="156"/>
      <c r="C9" s="168" t="s">
        <v>173</v>
      </c>
      <c r="D9" s="169">
        <v>9321</v>
      </c>
      <c r="E9" s="169">
        <v>8688</v>
      </c>
      <c r="F9" s="169">
        <v>633</v>
      </c>
      <c r="G9" s="150"/>
      <c r="H9" s="168" t="s">
        <v>539</v>
      </c>
      <c r="I9" s="169">
        <v>120</v>
      </c>
      <c r="J9" s="169">
        <v>114</v>
      </c>
      <c r="K9" s="170">
        <v>6</v>
      </c>
    </row>
    <row r="10" spans="2:23" ht="20.25" customHeight="1">
      <c r="B10" s="791"/>
      <c r="C10" s="792"/>
      <c r="D10" s="169"/>
      <c r="E10" s="169"/>
      <c r="F10" s="169"/>
      <c r="G10" s="150"/>
      <c r="H10" s="168" t="s">
        <v>540</v>
      </c>
      <c r="I10" s="169">
        <v>80</v>
      </c>
      <c r="J10" s="169">
        <v>57</v>
      </c>
      <c r="K10" s="170">
        <v>23</v>
      </c>
      <c r="W10" s="77"/>
    </row>
    <row r="11" spans="2:11" ht="20.25" customHeight="1">
      <c r="B11" s="791" t="s">
        <v>174</v>
      </c>
      <c r="C11" s="792"/>
      <c r="D11" s="169">
        <v>18499</v>
      </c>
      <c r="E11" s="169">
        <v>16448</v>
      </c>
      <c r="F11" s="169">
        <v>2051</v>
      </c>
      <c r="G11" s="150"/>
      <c r="H11" s="168" t="s">
        <v>541</v>
      </c>
      <c r="I11" s="169">
        <v>182</v>
      </c>
      <c r="J11" s="169">
        <v>128</v>
      </c>
      <c r="K11" s="170">
        <v>54</v>
      </c>
    </row>
    <row r="12" spans="2:11" ht="20.25" customHeight="1">
      <c r="B12" s="156"/>
      <c r="C12" s="168" t="s">
        <v>556</v>
      </c>
      <c r="D12" s="169">
        <v>406</v>
      </c>
      <c r="E12" s="169">
        <v>394</v>
      </c>
      <c r="F12" s="169">
        <v>12</v>
      </c>
      <c r="G12" s="150"/>
      <c r="H12" s="168" t="s">
        <v>542</v>
      </c>
      <c r="I12" s="169">
        <v>802</v>
      </c>
      <c r="J12" s="169">
        <v>685</v>
      </c>
      <c r="K12" s="170">
        <v>117</v>
      </c>
    </row>
    <row r="13" spans="2:11" ht="20.25" customHeight="1">
      <c r="B13" s="369" t="s">
        <v>73</v>
      </c>
      <c r="C13" s="795"/>
      <c r="D13" s="169">
        <v>16396</v>
      </c>
      <c r="E13" s="169">
        <v>14550</v>
      </c>
      <c r="F13" s="169">
        <v>1846</v>
      </c>
      <c r="G13" s="150"/>
      <c r="H13" s="168" t="s">
        <v>543</v>
      </c>
      <c r="I13" s="169">
        <v>365</v>
      </c>
      <c r="J13" s="169">
        <v>294</v>
      </c>
      <c r="K13" s="170">
        <v>71</v>
      </c>
    </row>
    <row r="14" spans="2:11" ht="20.25" customHeight="1">
      <c r="B14" s="150"/>
      <c r="C14" s="168" t="s">
        <v>509</v>
      </c>
      <c r="D14" s="169">
        <v>330</v>
      </c>
      <c r="E14" s="169">
        <v>301</v>
      </c>
      <c r="F14" s="169">
        <v>29</v>
      </c>
      <c r="G14" s="150"/>
      <c r="H14" s="168" t="s">
        <v>544</v>
      </c>
      <c r="I14" s="169">
        <v>372</v>
      </c>
      <c r="J14" s="169">
        <v>319</v>
      </c>
      <c r="K14" s="170">
        <v>53</v>
      </c>
    </row>
    <row r="15" spans="2:11" ht="20.25" customHeight="1">
      <c r="B15" s="150"/>
      <c r="C15" s="168" t="s">
        <v>510</v>
      </c>
      <c r="D15" s="169">
        <v>180</v>
      </c>
      <c r="E15" s="169">
        <v>180</v>
      </c>
      <c r="F15" s="169" t="s">
        <v>348</v>
      </c>
      <c r="G15" s="150"/>
      <c r="H15" s="168" t="s">
        <v>545</v>
      </c>
      <c r="I15" s="169">
        <v>296</v>
      </c>
      <c r="J15" s="169">
        <v>247</v>
      </c>
      <c r="K15" s="170">
        <v>49</v>
      </c>
    </row>
    <row r="16" spans="2:11" ht="20.25" customHeight="1">
      <c r="B16" s="150"/>
      <c r="C16" s="168" t="s">
        <v>511</v>
      </c>
      <c r="D16" s="169">
        <v>249</v>
      </c>
      <c r="E16" s="169">
        <v>244</v>
      </c>
      <c r="F16" s="169">
        <v>5</v>
      </c>
      <c r="G16" s="150"/>
      <c r="H16" s="168" t="s">
        <v>546</v>
      </c>
      <c r="I16" s="169">
        <v>244</v>
      </c>
      <c r="J16" s="169">
        <v>208</v>
      </c>
      <c r="K16" s="170">
        <v>36</v>
      </c>
    </row>
    <row r="17" spans="2:11" ht="20.25" customHeight="1">
      <c r="B17" s="150"/>
      <c r="C17" s="168" t="s">
        <v>512</v>
      </c>
      <c r="D17" s="169">
        <v>613</v>
      </c>
      <c r="E17" s="169">
        <v>541</v>
      </c>
      <c r="F17" s="169">
        <v>72</v>
      </c>
      <c r="G17" s="150"/>
      <c r="H17" s="168" t="s">
        <v>547</v>
      </c>
      <c r="I17" s="169">
        <v>514</v>
      </c>
      <c r="J17" s="169">
        <v>470</v>
      </c>
      <c r="K17" s="170">
        <v>44</v>
      </c>
    </row>
    <row r="18" spans="2:11" ht="20.25" customHeight="1">
      <c r="B18" s="150"/>
      <c r="C18" s="168" t="s">
        <v>513</v>
      </c>
      <c r="D18" s="169">
        <v>98</v>
      </c>
      <c r="E18" s="169">
        <v>75</v>
      </c>
      <c r="F18" s="169">
        <v>23</v>
      </c>
      <c r="G18" s="150"/>
      <c r="H18" s="168" t="s">
        <v>548</v>
      </c>
      <c r="I18" s="169">
        <v>9</v>
      </c>
      <c r="J18" s="169">
        <v>7</v>
      </c>
      <c r="K18" s="170">
        <v>2</v>
      </c>
    </row>
    <row r="19" spans="2:11" ht="20.25" customHeight="1">
      <c r="B19" s="150"/>
      <c r="C19" s="168" t="s">
        <v>514</v>
      </c>
      <c r="D19" s="169">
        <v>42</v>
      </c>
      <c r="E19" s="169">
        <v>40</v>
      </c>
      <c r="F19" s="169">
        <v>2</v>
      </c>
      <c r="G19" s="150"/>
      <c r="H19" s="168" t="s">
        <v>252</v>
      </c>
      <c r="I19" s="169">
        <v>1535</v>
      </c>
      <c r="J19" s="169">
        <v>1433</v>
      </c>
      <c r="K19" s="170">
        <v>102</v>
      </c>
    </row>
    <row r="20" spans="2:11" ht="20.25" customHeight="1">
      <c r="B20" s="150"/>
      <c r="C20" s="168" t="s">
        <v>515</v>
      </c>
      <c r="D20" s="169">
        <v>20</v>
      </c>
      <c r="E20" s="169">
        <v>19</v>
      </c>
      <c r="F20" s="169">
        <v>1</v>
      </c>
      <c r="G20" s="150"/>
      <c r="H20" s="168" t="s">
        <v>251</v>
      </c>
      <c r="I20" s="169">
        <v>49</v>
      </c>
      <c r="J20" s="169">
        <v>47</v>
      </c>
      <c r="K20" s="170">
        <v>2</v>
      </c>
    </row>
    <row r="21" spans="2:11" ht="20.25" customHeight="1">
      <c r="B21" s="150"/>
      <c r="C21" s="168" t="s">
        <v>516</v>
      </c>
      <c r="D21" s="169">
        <v>87</v>
      </c>
      <c r="E21" s="169">
        <v>84</v>
      </c>
      <c r="F21" s="169">
        <v>3</v>
      </c>
      <c r="G21" s="150"/>
      <c r="H21" s="168" t="s">
        <v>250</v>
      </c>
      <c r="I21" s="169">
        <v>135</v>
      </c>
      <c r="J21" s="169">
        <v>130</v>
      </c>
      <c r="K21" s="170">
        <v>5</v>
      </c>
    </row>
    <row r="22" spans="2:11" ht="20.25" customHeight="1">
      <c r="B22" s="150"/>
      <c r="C22" s="168" t="s">
        <v>517</v>
      </c>
      <c r="D22" s="169">
        <v>112</v>
      </c>
      <c r="E22" s="169">
        <v>103</v>
      </c>
      <c r="F22" s="169">
        <v>9</v>
      </c>
      <c r="G22" s="150"/>
      <c r="H22" s="168" t="s">
        <v>249</v>
      </c>
      <c r="I22" s="169">
        <v>133</v>
      </c>
      <c r="J22" s="169">
        <v>118</v>
      </c>
      <c r="K22" s="170">
        <v>15</v>
      </c>
    </row>
    <row r="23" spans="2:11" ht="20.25" customHeight="1">
      <c r="B23" s="150"/>
      <c r="C23" s="168" t="s">
        <v>518</v>
      </c>
      <c r="D23" s="169">
        <v>45</v>
      </c>
      <c r="E23" s="169">
        <v>37</v>
      </c>
      <c r="F23" s="169">
        <v>8</v>
      </c>
      <c r="G23" s="150"/>
      <c r="H23" s="168" t="s">
        <v>248</v>
      </c>
      <c r="I23" s="169">
        <v>47</v>
      </c>
      <c r="J23" s="169">
        <v>39</v>
      </c>
      <c r="K23" s="170">
        <v>8</v>
      </c>
    </row>
    <row r="24" spans="2:11" ht="20.25" customHeight="1">
      <c r="B24" s="150"/>
      <c r="C24" s="168" t="s">
        <v>519</v>
      </c>
      <c r="D24" s="169">
        <v>56</v>
      </c>
      <c r="E24" s="169">
        <v>55</v>
      </c>
      <c r="F24" s="169">
        <v>1</v>
      </c>
      <c r="G24" s="150"/>
      <c r="H24" s="168" t="s">
        <v>247</v>
      </c>
      <c r="I24" s="169">
        <v>414</v>
      </c>
      <c r="J24" s="169">
        <v>365</v>
      </c>
      <c r="K24" s="170">
        <v>49</v>
      </c>
    </row>
    <row r="25" spans="2:11" ht="20.25" customHeight="1">
      <c r="B25" s="150"/>
      <c r="C25" s="168" t="s">
        <v>520</v>
      </c>
      <c r="D25" s="169">
        <v>155</v>
      </c>
      <c r="E25" s="169">
        <v>109</v>
      </c>
      <c r="F25" s="169">
        <v>46</v>
      </c>
      <c r="G25" s="150"/>
      <c r="H25" s="168" t="s">
        <v>246</v>
      </c>
      <c r="I25" s="169">
        <v>180</v>
      </c>
      <c r="J25" s="169">
        <v>137</v>
      </c>
      <c r="K25" s="170">
        <v>43</v>
      </c>
    </row>
    <row r="26" spans="2:11" ht="20.25" customHeight="1">
      <c r="B26" s="150"/>
      <c r="C26" s="168" t="s">
        <v>521</v>
      </c>
      <c r="D26" s="169">
        <v>230</v>
      </c>
      <c r="E26" s="169">
        <v>191</v>
      </c>
      <c r="F26" s="169">
        <v>39</v>
      </c>
      <c r="G26" s="156"/>
      <c r="H26" s="168" t="s">
        <v>245</v>
      </c>
      <c r="I26" s="169">
        <v>226</v>
      </c>
      <c r="J26" s="169">
        <v>193</v>
      </c>
      <c r="K26" s="170">
        <v>33</v>
      </c>
    </row>
    <row r="27" spans="2:11" ht="20.25" customHeight="1">
      <c r="B27" s="150"/>
      <c r="C27" s="168" t="s">
        <v>522</v>
      </c>
      <c r="D27" s="169">
        <v>179</v>
      </c>
      <c r="E27" s="169">
        <v>120</v>
      </c>
      <c r="F27" s="170">
        <v>59</v>
      </c>
      <c r="H27" s="168" t="s">
        <v>244</v>
      </c>
      <c r="I27" s="169">
        <v>1122</v>
      </c>
      <c r="J27" s="169">
        <v>1079</v>
      </c>
      <c r="K27" s="170">
        <v>43</v>
      </c>
    </row>
    <row r="28" spans="2:11" ht="20.25" customHeight="1">
      <c r="B28" s="150"/>
      <c r="C28" s="168" t="s">
        <v>523</v>
      </c>
      <c r="D28" s="169">
        <v>234</v>
      </c>
      <c r="E28" s="169">
        <v>189</v>
      </c>
      <c r="F28" s="170">
        <v>45</v>
      </c>
      <c r="H28" s="168" t="s">
        <v>253</v>
      </c>
      <c r="I28" s="169">
        <v>40</v>
      </c>
      <c r="J28" s="169">
        <v>38</v>
      </c>
      <c r="K28" s="170">
        <v>2</v>
      </c>
    </row>
    <row r="29" spans="2:11" ht="20.25" customHeight="1">
      <c r="B29" s="150"/>
      <c r="C29" s="168" t="s">
        <v>524</v>
      </c>
      <c r="D29" s="169">
        <v>131</v>
      </c>
      <c r="E29" s="169">
        <v>104</v>
      </c>
      <c r="F29" s="170">
        <v>27</v>
      </c>
      <c r="H29" s="168" t="s">
        <v>549</v>
      </c>
      <c r="I29" s="169">
        <v>4</v>
      </c>
      <c r="J29" s="169">
        <v>4</v>
      </c>
      <c r="K29" s="170" t="s">
        <v>348</v>
      </c>
    </row>
    <row r="30" spans="2:11" ht="20.25" customHeight="1">
      <c r="B30" s="150"/>
      <c r="C30" s="168" t="s">
        <v>525</v>
      </c>
      <c r="D30" s="169">
        <v>28</v>
      </c>
      <c r="E30" s="169">
        <v>26</v>
      </c>
      <c r="F30" s="169">
        <v>2</v>
      </c>
      <c r="G30" s="150"/>
      <c r="H30" s="168" t="s">
        <v>550</v>
      </c>
      <c r="I30" s="169">
        <v>4</v>
      </c>
      <c r="J30" s="169">
        <v>4</v>
      </c>
      <c r="K30" s="170" t="s">
        <v>348</v>
      </c>
    </row>
    <row r="31" spans="2:11" ht="20.25" customHeight="1">
      <c r="B31" s="150"/>
      <c r="C31" s="168" t="s">
        <v>526</v>
      </c>
      <c r="D31" s="169">
        <v>17</v>
      </c>
      <c r="E31" s="169">
        <v>12</v>
      </c>
      <c r="F31" s="169">
        <v>5</v>
      </c>
      <c r="G31" s="150"/>
      <c r="H31" s="168" t="s">
        <v>557</v>
      </c>
      <c r="I31" s="169">
        <v>1</v>
      </c>
      <c r="J31" s="169">
        <v>1</v>
      </c>
      <c r="K31" s="170" t="s">
        <v>348</v>
      </c>
    </row>
    <row r="32" spans="2:11" ht="20.25" customHeight="1">
      <c r="B32" s="150"/>
      <c r="C32" s="168" t="s">
        <v>527</v>
      </c>
      <c r="D32" s="169">
        <v>49</v>
      </c>
      <c r="E32" s="169">
        <v>43</v>
      </c>
      <c r="F32" s="169">
        <v>6</v>
      </c>
      <c r="G32" s="369" t="s">
        <v>175</v>
      </c>
      <c r="H32" s="795"/>
      <c r="I32" s="169">
        <v>1112</v>
      </c>
      <c r="J32" s="169">
        <v>993</v>
      </c>
      <c r="K32" s="170">
        <v>119</v>
      </c>
    </row>
    <row r="33" spans="2:11" ht="20.25" customHeight="1">
      <c r="B33" s="150"/>
      <c r="C33" s="168" t="s">
        <v>528</v>
      </c>
      <c r="D33" s="169">
        <v>160</v>
      </c>
      <c r="E33" s="169">
        <v>143</v>
      </c>
      <c r="F33" s="169">
        <v>17</v>
      </c>
      <c r="G33" s="369" t="s">
        <v>176</v>
      </c>
      <c r="H33" s="795"/>
      <c r="I33" s="169">
        <v>65</v>
      </c>
      <c r="J33" s="169">
        <v>56</v>
      </c>
      <c r="K33" s="170">
        <v>9</v>
      </c>
    </row>
    <row r="34" spans="2:11" ht="20.25" customHeight="1">
      <c r="B34" s="150"/>
      <c r="C34" s="168" t="s">
        <v>529</v>
      </c>
      <c r="D34" s="169">
        <v>23</v>
      </c>
      <c r="E34" s="169">
        <v>20</v>
      </c>
      <c r="F34" s="169">
        <v>3</v>
      </c>
      <c r="G34" s="369" t="s">
        <v>177</v>
      </c>
      <c r="H34" s="795"/>
      <c r="I34" s="169">
        <v>390</v>
      </c>
      <c r="J34" s="169">
        <v>344</v>
      </c>
      <c r="K34" s="170">
        <v>46</v>
      </c>
    </row>
    <row r="35" spans="2:11" ht="20.25" customHeight="1">
      <c r="B35" s="150"/>
      <c r="C35" s="168" t="s">
        <v>530</v>
      </c>
      <c r="D35" s="169">
        <v>15</v>
      </c>
      <c r="E35" s="169">
        <v>14</v>
      </c>
      <c r="F35" s="169">
        <v>1</v>
      </c>
      <c r="G35" s="369" t="s">
        <v>178</v>
      </c>
      <c r="H35" s="795"/>
      <c r="I35" s="169">
        <v>30</v>
      </c>
      <c r="J35" s="169">
        <v>19</v>
      </c>
      <c r="K35" s="170">
        <v>11</v>
      </c>
    </row>
    <row r="36" spans="2:11" ht="20.25" customHeight="1">
      <c r="B36" s="150"/>
      <c r="C36" s="168" t="s">
        <v>531</v>
      </c>
      <c r="D36" s="169">
        <v>17</v>
      </c>
      <c r="E36" s="169">
        <v>15</v>
      </c>
      <c r="F36" s="169">
        <v>2</v>
      </c>
      <c r="G36" s="369" t="s">
        <v>179</v>
      </c>
      <c r="H36" s="795"/>
      <c r="I36" s="169">
        <v>100</v>
      </c>
      <c r="J36" s="169">
        <v>92</v>
      </c>
      <c r="K36" s="170">
        <v>8</v>
      </c>
    </row>
    <row r="37" spans="2:11" ht="20.25" customHeight="1">
      <c r="B37" s="150"/>
      <c r="C37" s="168" t="s">
        <v>532</v>
      </c>
      <c r="D37" s="169">
        <v>877</v>
      </c>
      <c r="E37" s="169">
        <v>639</v>
      </c>
      <c r="F37" s="169">
        <v>238</v>
      </c>
      <c r="G37" s="156"/>
      <c r="H37" s="171"/>
      <c r="I37" s="169"/>
      <c r="J37" s="169"/>
      <c r="K37" s="170"/>
    </row>
    <row r="38" spans="2:11" ht="20.25" customHeight="1">
      <c r="B38" s="172"/>
      <c r="C38" s="173" t="s">
        <v>533</v>
      </c>
      <c r="D38" s="174">
        <v>2945</v>
      </c>
      <c r="E38" s="174">
        <v>2700</v>
      </c>
      <c r="F38" s="174">
        <v>245</v>
      </c>
      <c r="G38" s="157"/>
      <c r="H38" s="175"/>
      <c r="I38" s="174"/>
      <c r="J38" s="174"/>
      <c r="K38" s="176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G36:H36"/>
    <mergeCell ref="G34:H34"/>
    <mergeCell ref="G32:H32"/>
    <mergeCell ref="G35:H35"/>
    <mergeCell ref="G33:H33"/>
    <mergeCell ref="B10:C10"/>
    <mergeCell ref="B13:C13"/>
    <mergeCell ref="B6:C6"/>
    <mergeCell ref="B4:C4"/>
    <mergeCell ref="G3:H3"/>
    <mergeCell ref="B11:C11"/>
    <mergeCell ref="B3:C3"/>
    <mergeCell ref="B7:C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3.375" style="68" customWidth="1"/>
    <col min="3" max="3" width="11.875" style="68" customWidth="1"/>
    <col min="4" max="5" width="11.00390625" style="68" bestFit="1" customWidth="1"/>
    <col min="6" max="6" width="8.75390625" style="68" customWidth="1"/>
    <col min="7" max="7" width="3.25390625" style="68" customWidth="1"/>
    <col min="8" max="8" width="11.875" style="68" customWidth="1"/>
    <col min="9" max="11" width="8.75390625" style="68" customWidth="1"/>
    <col min="12" max="16384" width="2.375" style="68" customWidth="1"/>
  </cols>
  <sheetData>
    <row r="1" ht="22.5" customHeight="1">
      <c r="B1" s="68" t="s">
        <v>180</v>
      </c>
    </row>
    <row r="2" spans="4:20" ht="15" customHeight="1">
      <c r="D2" s="161"/>
      <c r="J2" s="158"/>
      <c r="K2" s="70" t="s">
        <v>508</v>
      </c>
      <c r="L2" s="143"/>
      <c r="M2" s="143"/>
      <c r="N2" s="143"/>
      <c r="O2" s="143"/>
      <c r="P2" s="143"/>
      <c r="Q2" s="143"/>
      <c r="R2" s="143"/>
      <c r="S2" s="143"/>
      <c r="T2" s="143"/>
    </row>
    <row r="3" spans="2:11" ht="36.75" customHeight="1">
      <c r="B3" s="392" t="s">
        <v>216</v>
      </c>
      <c r="C3" s="794"/>
      <c r="D3" s="71" t="s">
        <v>50</v>
      </c>
      <c r="E3" s="71" t="s">
        <v>111</v>
      </c>
      <c r="F3" s="71" t="s">
        <v>170</v>
      </c>
      <c r="G3" s="392" t="s">
        <v>216</v>
      </c>
      <c r="H3" s="794"/>
      <c r="I3" s="162" t="s">
        <v>50</v>
      </c>
      <c r="J3" s="71" t="s">
        <v>111</v>
      </c>
      <c r="K3" s="164" t="s">
        <v>170</v>
      </c>
    </row>
    <row r="4" spans="2:11" ht="20.25" customHeight="1">
      <c r="B4" s="367" t="s">
        <v>1</v>
      </c>
      <c r="C4" s="793"/>
      <c r="D4" s="177">
        <f>SUM(D6,D10)</f>
        <v>26243</v>
      </c>
      <c r="E4" s="166">
        <f>SUM(E6,E10)</f>
        <v>23664</v>
      </c>
      <c r="F4" s="166">
        <f>SUM(F6,F10)</f>
        <v>2579</v>
      </c>
      <c r="G4" s="150"/>
      <c r="H4" s="165" t="s">
        <v>536</v>
      </c>
      <c r="I4" s="166">
        <v>789</v>
      </c>
      <c r="J4" s="166">
        <v>600</v>
      </c>
      <c r="K4" s="167">
        <v>189</v>
      </c>
    </row>
    <row r="5" spans="2:11" ht="20.25" customHeight="1">
      <c r="B5" s="395"/>
      <c r="C5" s="796"/>
      <c r="D5" s="178"/>
      <c r="E5" s="169"/>
      <c r="F5" s="169"/>
      <c r="G5" s="150"/>
      <c r="H5" s="168" t="s">
        <v>537</v>
      </c>
      <c r="I5" s="169">
        <v>213</v>
      </c>
      <c r="J5" s="169">
        <v>165</v>
      </c>
      <c r="K5" s="170">
        <v>48</v>
      </c>
    </row>
    <row r="6" spans="2:11" ht="20.25" customHeight="1">
      <c r="B6" s="369" t="s">
        <v>181</v>
      </c>
      <c r="C6" s="795"/>
      <c r="D6" s="178">
        <v>11672</v>
      </c>
      <c r="E6" s="169">
        <v>11039</v>
      </c>
      <c r="F6" s="169">
        <v>633</v>
      </c>
      <c r="G6" s="150"/>
      <c r="H6" s="168" t="s">
        <v>538</v>
      </c>
      <c r="I6" s="169">
        <v>1197</v>
      </c>
      <c r="J6" s="169">
        <v>1056</v>
      </c>
      <c r="K6" s="170">
        <v>141</v>
      </c>
    </row>
    <row r="7" spans="2:11" ht="20.25" customHeight="1">
      <c r="B7" s="156"/>
      <c r="C7" s="98" t="s">
        <v>172</v>
      </c>
      <c r="D7" s="178">
        <v>2351</v>
      </c>
      <c r="E7" s="169">
        <v>2351</v>
      </c>
      <c r="F7" s="169" t="s">
        <v>551</v>
      </c>
      <c r="G7" s="150"/>
      <c r="H7" s="168" t="s">
        <v>539</v>
      </c>
      <c r="I7" s="169">
        <v>45</v>
      </c>
      <c r="J7" s="169">
        <v>37</v>
      </c>
      <c r="K7" s="170">
        <v>8</v>
      </c>
    </row>
    <row r="8" spans="2:11" ht="20.25" customHeight="1">
      <c r="B8" s="156"/>
      <c r="C8" s="98" t="s">
        <v>173</v>
      </c>
      <c r="D8" s="178">
        <v>9321</v>
      </c>
      <c r="E8" s="169">
        <v>8688</v>
      </c>
      <c r="F8" s="169">
        <v>633</v>
      </c>
      <c r="G8" s="150"/>
      <c r="H8" s="168" t="s">
        <v>540</v>
      </c>
      <c r="I8" s="169">
        <v>58</v>
      </c>
      <c r="J8" s="169">
        <v>44</v>
      </c>
      <c r="K8" s="170">
        <v>14</v>
      </c>
    </row>
    <row r="9" spans="2:11" ht="20.25" customHeight="1">
      <c r="B9" s="395"/>
      <c r="C9" s="796"/>
      <c r="D9" s="178"/>
      <c r="E9" s="169"/>
      <c r="F9" s="169"/>
      <c r="G9" s="150"/>
      <c r="H9" s="168" t="s">
        <v>541</v>
      </c>
      <c r="I9" s="169">
        <v>128</v>
      </c>
      <c r="J9" s="169">
        <v>94</v>
      </c>
      <c r="K9" s="170">
        <v>34</v>
      </c>
    </row>
    <row r="10" spans="2:11" ht="20.25" customHeight="1">
      <c r="B10" s="369" t="s">
        <v>182</v>
      </c>
      <c r="C10" s="795"/>
      <c r="D10" s="178">
        <v>14571</v>
      </c>
      <c r="E10" s="169">
        <v>12625</v>
      </c>
      <c r="F10" s="169">
        <v>1946</v>
      </c>
      <c r="G10" s="150"/>
      <c r="H10" s="168" t="s">
        <v>542</v>
      </c>
      <c r="I10" s="169">
        <v>560</v>
      </c>
      <c r="J10" s="169">
        <v>466</v>
      </c>
      <c r="K10" s="170">
        <v>94</v>
      </c>
    </row>
    <row r="11" spans="2:11" ht="20.25" customHeight="1">
      <c r="B11" s="369" t="s">
        <v>73</v>
      </c>
      <c r="C11" s="795"/>
      <c r="D11" s="178">
        <v>12599</v>
      </c>
      <c r="E11" s="169">
        <v>10839</v>
      </c>
      <c r="F11" s="169">
        <v>1760</v>
      </c>
      <c r="G11" s="150"/>
      <c r="H11" s="168" t="s">
        <v>543</v>
      </c>
      <c r="I11" s="169">
        <v>245</v>
      </c>
      <c r="J11" s="169">
        <v>197</v>
      </c>
      <c r="K11" s="170">
        <v>48</v>
      </c>
    </row>
    <row r="12" spans="2:11" ht="20.25" customHeight="1">
      <c r="B12" s="150"/>
      <c r="C12" s="168" t="s">
        <v>509</v>
      </c>
      <c r="D12" s="178" t="s">
        <v>329</v>
      </c>
      <c r="E12" s="169" t="s">
        <v>554</v>
      </c>
      <c r="F12" s="169" t="s">
        <v>555</v>
      </c>
      <c r="G12" s="150"/>
      <c r="H12" s="168" t="s">
        <v>544</v>
      </c>
      <c r="I12" s="169">
        <v>595</v>
      </c>
      <c r="J12" s="169">
        <v>510</v>
      </c>
      <c r="K12" s="170">
        <v>85</v>
      </c>
    </row>
    <row r="13" spans="2:11" ht="20.25" customHeight="1">
      <c r="B13" s="150"/>
      <c r="C13" s="168" t="s">
        <v>510</v>
      </c>
      <c r="D13" s="178">
        <v>4</v>
      </c>
      <c r="E13" s="169">
        <v>4</v>
      </c>
      <c r="F13" s="169" t="s">
        <v>553</v>
      </c>
      <c r="G13" s="150"/>
      <c r="H13" s="168" t="s">
        <v>545</v>
      </c>
      <c r="I13" s="169">
        <v>256</v>
      </c>
      <c r="J13" s="169">
        <v>197</v>
      </c>
      <c r="K13" s="170">
        <v>59</v>
      </c>
    </row>
    <row r="14" spans="2:11" ht="20.25" customHeight="1">
      <c r="B14" s="150"/>
      <c r="C14" s="168" t="s">
        <v>511</v>
      </c>
      <c r="D14" s="178">
        <v>3</v>
      </c>
      <c r="E14" s="169">
        <v>3</v>
      </c>
      <c r="F14" s="169" t="s">
        <v>553</v>
      </c>
      <c r="G14" s="150"/>
      <c r="H14" s="168" t="s">
        <v>546</v>
      </c>
      <c r="I14" s="169">
        <v>157</v>
      </c>
      <c r="J14" s="169">
        <v>122</v>
      </c>
      <c r="K14" s="170">
        <v>35</v>
      </c>
    </row>
    <row r="15" spans="2:11" ht="20.25" customHeight="1">
      <c r="B15" s="150"/>
      <c r="C15" s="168" t="s">
        <v>512</v>
      </c>
      <c r="D15" s="178">
        <v>15</v>
      </c>
      <c r="E15" s="169">
        <v>15</v>
      </c>
      <c r="F15" s="169" t="s">
        <v>553</v>
      </c>
      <c r="G15" s="150"/>
      <c r="H15" s="168" t="s">
        <v>547</v>
      </c>
      <c r="I15" s="169">
        <v>414</v>
      </c>
      <c r="J15" s="169">
        <v>361</v>
      </c>
      <c r="K15" s="170">
        <v>53</v>
      </c>
    </row>
    <row r="16" spans="2:11" ht="20.25" customHeight="1">
      <c r="B16" s="150"/>
      <c r="C16" s="168" t="s">
        <v>513</v>
      </c>
      <c r="D16" s="178">
        <v>2</v>
      </c>
      <c r="E16" s="169">
        <v>2</v>
      </c>
      <c r="F16" s="169" t="s">
        <v>553</v>
      </c>
      <c r="G16" s="150"/>
      <c r="H16" s="168" t="s">
        <v>548</v>
      </c>
      <c r="I16" s="169">
        <v>8</v>
      </c>
      <c r="J16" s="169">
        <v>7</v>
      </c>
      <c r="K16" s="170">
        <v>1</v>
      </c>
    </row>
    <row r="17" spans="2:11" ht="20.25" customHeight="1">
      <c r="B17" s="150"/>
      <c r="C17" s="168" t="s">
        <v>514</v>
      </c>
      <c r="D17" s="178">
        <v>2</v>
      </c>
      <c r="E17" s="169">
        <v>2</v>
      </c>
      <c r="F17" s="169" t="s">
        <v>553</v>
      </c>
      <c r="G17" s="150"/>
      <c r="H17" s="168" t="s">
        <v>252</v>
      </c>
      <c r="I17" s="169">
        <v>1890</v>
      </c>
      <c r="J17" s="169">
        <v>1787</v>
      </c>
      <c r="K17" s="170">
        <v>103</v>
      </c>
    </row>
    <row r="18" spans="2:11" ht="20.25" customHeight="1">
      <c r="B18" s="150"/>
      <c r="C18" s="168" t="s">
        <v>515</v>
      </c>
      <c r="D18" s="178">
        <v>4</v>
      </c>
      <c r="E18" s="169">
        <v>4</v>
      </c>
      <c r="F18" s="169" t="s">
        <v>553</v>
      </c>
      <c r="G18" s="150"/>
      <c r="H18" s="168" t="s">
        <v>251</v>
      </c>
      <c r="I18" s="169">
        <v>71</v>
      </c>
      <c r="J18" s="169">
        <v>57</v>
      </c>
      <c r="K18" s="170">
        <v>14</v>
      </c>
    </row>
    <row r="19" spans="2:11" ht="20.25" customHeight="1">
      <c r="B19" s="150"/>
      <c r="C19" s="168" t="s">
        <v>516</v>
      </c>
      <c r="D19" s="178">
        <v>5</v>
      </c>
      <c r="E19" s="169">
        <v>4</v>
      </c>
      <c r="F19" s="169">
        <v>1</v>
      </c>
      <c r="G19" s="150"/>
      <c r="H19" s="168" t="s">
        <v>250</v>
      </c>
      <c r="I19" s="169">
        <v>153</v>
      </c>
      <c r="J19" s="169">
        <v>126</v>
      </c>
      <c r="K19" s="170">
        <v>27</v>
      </c>
    </row>
    <row r="20" spans="2:11" ht="20.25" customHeight="1">
      <c r="B20" s="150"/>
      <c r="C20" s="168" t="s">
        <v>517</v>
      </c>
      <c r="D20" s="178">
        <v>8</v>
      </c>
      <c r="E20" s="169">
        <v>8</v>
      </c>
      <c r="F20" s="169" t="s">
        <v>329</v>
      </c>
      <c r="G20" s="150"/>
      <c r="H20" s="168" t="s">
        <v>249</v>
      </c>
      <c r="I20" s="169">
        <v>88</v>
      </c>
      <c r="J20" s="169">
        <v>54</v>
      </c>
      <c r="K20" s="170">
        <v>34</v>
      </c>
    </row>
    <row r="21" spans="2:11" ht="20.25" customHeight="1">
      <c r="B21" s="150"/>
      <c r="C21" s="168" t="s">
        <v>518</v>
      </c>
      <c r="D21" s="178">
        <v>8</v>
      </c>
      <c r="E21" s="169">
        <v>7</v>
      </c>
      <c r="F21" s="169">
        <v>1</v>
      </c>
      <c r="G21" s="150"/>
      <c r="H21" s="168" t="s">
        <v>248</v>
      </c>
      <c r="I21" s="169">
        <v>55</v>
      </c>
      <c r="J21" s="169">
        <v>25</v>
      </c>
      <c r="K21" s="170">
        <v>30</v>
      </c>
    </row>
    <row r="22" spans="2:11" ht="20.25" customHeight="1">
      <c r="B22" s="150"/>
      <c r="C22" s="168" t="s">
        <v>519</v>
      </c>
      <c r="D22" s="178">
        <v>17</v>
      </c>
      <c r="E22" s="169">
        <v>17</v>
      </c>
      <c r="F22" s="169" t="s">
        <v>329</v>
      </c>
      <c r="G22" s="150"/>
      <c r="H22" s="168" t="s">
        <v>247</v>
      </c>
      <c r="I22" s="169">
        <v>479</v>
      </c>
      <c r="J22" s="169">
        <v>385</v>
      </c>
      <c r="K22" s="170">
        <v>94</v>
      </c>
    </row>
    <row r="23" spans="2:11" ht="20.25" customHeight="1">
      <c r="B23" s="150"/>
      <c r="C23" s="168" t="s">
        <v>520</v>
      </c>
      <c r="D23" s="178">
        <v>30</v>
      </c>
      <c r="E23" s="169">
        <v>26</v>
      </c>
      <c r="F23" s="169">
        <v>4</v>
      </c>
      <c r="G23" s="150"/>
      <c r="H23" s="168" t="s">
        <v>246</v>
      </c>
      <c r="I23" s="169">
        <v>423</v>
      </c>
      <c r="J23" s="169">
        <v>329</v>
      </c>
      <c r="K23" s="170">
        <v>94</v>
      </c>
    </row>
    <row r="24" spans="2:11" ht="20.25" customHeight="1">
      <c r="B24" s="150"/>
      <c r="C24" s="168" t="s">
        <v>521</v>
      </c>
      <c r="D24" s="178">
        <v>4</v>
      </c>
      <c r="E24" s="169">
        <v>4</v>
      </c>
      <c r="F24" s="169" t="s">
        <v>329</v>
      </c>
      <c r="G24" s="150"/>
      <c r="H24" s="168" t="s">
        <v>245</v>
      </c>
      <c r="I24" s="169">
        <v>173</v>
      </c>
      <c r="J24" s="169">
        <v>125</v>
      </c>
      <c r="K24" s="170">
        <v>48</v>
      </c>
    </row>
    <row r="25" spans="2:11" ht="20.25" customHeight="1">
      <c r="B25" s="150"/>
      <c r="C25" s="168" t="s">
        <v>522</v>
      </c>
      <c r="D25" s="178">
        <v>36</v>
      </c>
      <c r="E25" s="169">
        <v>31</v>
      </c>
      <c r="F25" s="169">
        <v>5</v>
      </c>
      <c r="G25" s="150"/>
      <c r="H25" s="168" t="s">
        <v>244</v>
      </c>
      <c r="I25" s="169">
        <v>791</v>
      </c>
      <c r="J25" s="169">
        <v>702</v>
      </c>
      <c r="K25" s="170">
        <v>89</v>
      </c>
    </row>
    <row r="26" spans="2:11" ht="20.25" customHeight="1">
      <c r="B26" s="150"/>
      <c r="C26" s="168" t="s">
        <v>523</v>
      </c>
      <c r="D26" s="178">
        <v>66</v>
      </c>
      <c r="E26" s="169">
        <v>55</v>
      </c>
      <c r="F26" s="169">
        <v>11</v>
      </c>
      <c r="G26" s="156"/>
      <c r="H26" s="168" t="s">
        <v>253</v>
      </c>
      <c r="I26" s="169">
        <v>82</v>
      </c>
      <c r="J26" s="169">
        <v>68</v>
      </c>
      <c r="K26" s="170">
        <v>14</v>
      </c>
    </row>
    <row r="27" spans="2:11" ht="20.25" customHeight="1">
      <c r="B27" s="150"/>
      <c r="C27" s="168" t="s">
        <v>524</v>
      </c>
      <c r="D27" s="178">
        <v>10</v>
      </c>
      <c r="E27" s="169">
        <v>8</v>
      </c>
      <c r="F27" s="169">
        <v>2</v>
      </c>
      <c r="G27" s="156"/>
      <c r="H27" s="168" t="s">
        <v>549</v>
      </c>
      <c r="I27" s="169">
        <v>7</v>
      </c>
      <c r="J27" s="169">
        <v>4</v>
      </c>
      <c r="K27" s="170">
        <v>3</v>
      </c>
    </row>
    <row r="28" spans="2:11" ht="20.25" customHeight="1">
      <c r="B28" s="150"/>
      <c r="C28" s="168" t="s">
        <v>525</v>
      </c>
      <c r="D28" s="178">
        <v>4</v>
      </c>
      <c r="E28" s="169">
        <v>4</v>
      </c>
      <c r="F28" s="169" t="s">
        <v>329</v>
      </c>
      <c r="G28" s="156"/>
      <c r="H28" s="168" t="s">
        <v>550</v>
      </c>
      <c r="I28" s="169">
        <v>16</v>
      </c>
      <c r="J28" s="169">
        <v>12</v>
      </c>
      <c r="K28" s="170">
        <v>4</v>
      </c>
    </row>
    <row r="29" spans="2:11" ht="20.25" customHeight="1">
      <c r="B29" s="150"/>
      <c r="C29" s="168" t="s">
        <v>526</v>
      </c>
      <c r="D29" s="178">
        <v>7</v>
      </c>
      <c r="E29" s="169">
        <v>7</v>
      </c>
      <c r="F29" s="169" t="s">
        <v>329</v>
      </c>
      <c r="G29" s="156"/>
      <c r="H29" s="168" t="s">
        <v>557</v>
      </c>
      <c r="I29" s="169" t="s">
        <v>552</v>
      </c>
      <c r="J29" s="169" t="s">
        <v>348</v>
      </c>
      <c r="K29" s="170" t="s">
        <v>329</v>
      </c>
    </row>
    <row r="30" spans="2:11" ht="20.25" customHeight="1">
      <c r="B30" s="150"/>
      <c r="C30" s="168" t="s">
        <v>527</v>
      </c>
      <c r="D30" s="178">
        <v>21</v>
      </c>
      <c r="E30" s="169">
        <v>19</v>
      </c>
      <c r="F30" s="169">
        <v>2</v>
      </c>
      <c r="G30" s="369" t="s">
        <v>175</v>
      </c>
      <c r="H30" s="795"/>
      <c r="I30" s="169">
        <v>1381</v>
      </c>
      <c r="J30" s="169">
        <v>1260</v>
      </c>
      <c r="K30" s="170">
        <v>121</v>
      </c>
    </row>
    <row r="31" spans="2:11" ht="20.25" customHeight="1">
      <c r="B31" s="150"/>
      <c r="C31" s="168" t="s">
        <v>528</v>
      </c>
      <c r="D31" s="178">
        <v>136</v>
      </c>
      <c r="E31" s="169">
        <v>99</v>
      </c>
      <c r="F31" s="169">
        <v>37</v>
      </c>
      <c r="G31" s="369" t="s">
        <v>176</v>
      </c>
      <c r="H31" s="795"/>
      <c r="I31" s="169">
        <v>156</v>
      </c>
      <c r="J31" s="169">
        <v>143</v>
      </c>
      <c r="K31" s="170">
        <v>13</v>
      </c>
    </row>
    <row r="32" spans="2:11" ht="20.25" customHeight="1">
      <c r="B32" s="150"/>
      <c r="C32" s="168" t="s">
        <v>529</v>
      </c>
      <c r="D32" s="178">
        <v>8</v>
      </c>
      <c r="E32" s="169">
        <v>7</v>
      </c>
      <c r="F32" s="169">
        <v>1</v>
      </c>
      <c r="G32" s="369" t="s">
        <v>177</v>
      </c>
      <c r="H32" s="795"/>
      <c r="I32" s="169">
        <v>315</v>
      </c>
      <c r="J32" s="169">
        <v>289</v>
      </c>
      <c r="K32" s="170">
        <v>26</v>
      </c>
    </row>
    <row r="33" spans="2:11" ht="20.25" customHeight="1">
      <c r="B33" s="150"/>
      <c r="C33" s="168" t="s">
        <v>530</v>
      </c>
      <c r="D33" s="178">
        <v>10</v>
      </c>
      <c r="E33" s="169">
        <v>9</v>
      </c>
      <c r="F33" s="169">
        <v>1</v>
      </c>
      <c r="G33" s="369" t="s">
        <v>178</v>
      </c>
      <c r="H33" s="795"/>
      <c r="I33" s="169">
        <v>19</v>
      </c>
      <c r="J33" s="169">
        <v>15</v>
      </c>
      <c r="K33" s="170">
        <v>4</v>
      </c>
    </row>
    <row r="34" spans="2:11" ht="20.25" customHeight="1">
      <c r="B34" s="150"/>
      <c r="C34" s="168" t="s">
        <v>531</v>
      </c>
      <c r="D34" s="178">
        <v>11</v>
      </c>
      <c r="E34" s="169">
        <v>9</v>
      </c>
      <c r="F34" s="169">
        <v>2</v>
      </c>
      <c r="G34" s="369" t="s">
        <v>179</v>
      </c>
      <c r="H34" s="795"/>
      <c r="I34" s="169">
        <v>101</v>
      </c>
      <c r="J34" s="169">
        <v>79</v>
      </c>
      <c r="K34" s="170">
        <v>22</v>
      </c>
    </row>
    <row r="35" spans="2:11" ht="20.25" customHeight="1">
      <c r="B35" s="150"/>
      <c r="C35" s="168" t="s">
        <v>532</v>
      </c>
      <c r="D35" s="178">
        <v>618</v>
      </c>
      <c r="E35" s="169">
        <v>485</v>
      </c>
      <c r="F35" s="169">
        <v>133</v>
      </c>
      <c r="G35" s="156"/>
      <c r="H35" s="171"/>
      <c r="I35" s="169"/>
      <c r="J35" s="169"/>
      <c r="K35" s="170"/>
    </row>
    <row r="36" spans="2:11" ht="20.25" customHeight="1">
      <c r="B36" s="150"/>
      <c r="C36" s="168" t="s">
        <v>533</v>
      </c>
      <c r="D36" s="178">
        <v>2550</v>
      </c>
      <c r="E36" s="169">
        <v>2377</v>
      </c>
      <c r="F36" s="169">
        <v>173</v>
      </c>
      <c r="G36" s="156"/>
      <c r="H36" s="171"/>
      <c r="I36" s="169"/>
      <c r="J36" s="169"/>
      <c r="K36" s="170"/>
    </row>
    <row r="37" spans="2:11" ht="20.25" customHeight="1">
      <c r="B37" s="150"/>
      <c r="C37" s="168" t="s">
        <v>534</v>
      </c>
      <c r="D37" s="178">
        <v>60</v>
      </c>
      <c r="E37" s="169">
        <v>50</v>
      </c>
      <c r="F37" s="169">
        <v>10</v>
      </c>
      <c r="G37" s="156"/>
      <c r="H37" s="171"/>
      <c r="I37" s="169"/>
      <c r="J37" s="169"/>
      <c r="K37" s="170"/>
    </row>
    <row r="38" spans="2:11" ht="20.25" customHeight="1">
      <c r="B38" s="172"/>
      <c r="C38" s="173" t="s">
        <v>535</v>
      </c>
      <c r="D38" s="179">
        <v>67</v>
      </c>
      <c r="E38" s="174">
        <v>53</v>
      </c>
      <c r="F38" s="176">
        <v>14</v>
      </c>
      <c r="G38" s="157"/>
      <c r="H38" s="175"/>
      <c r="I38" s="174"/>
      <c r="J38" s="174"/>
      <c r="K38" s="176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G30:H30"/>
    <mergeCell ref="G31:H31"/>
    <mergeCell ref="G32:H32"/>
    <mergeCell ref="G33:H33"/>
    <mergeCell ref="G34:H34"/>
    <mergeCell ref="B5:C5"/>
    <mergeCell ref="B4:C4"/>
    <mergeCell ref="B3:C3"/>
    <mergeCell ref="G3:H3"/>
    <mergeCell ref="B11:C11"/>
    <mergeCell ref="B10:C10"/>
    <mergeCell ref="B9:C9"/>
    <mergeCell ref="B6:C6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375" style="1" customWidth="1"/>
  </cols>
  <sheetData>
    <row r="1" ht="22.5" customHeight="1">
      <c r="B1" s="1" t="s">
        <v>183</v>
      </c>
    </row>
    <row r="3" spans="2:10" ht="38.25" customHeight="1">
      <c r="B3" s="797" t="s">
        <v>562</v>
      </c>
      <c r="C3" s="797"/>
      <c r="D3" s="797" t="s">
        <v>563</v>
      </c>
      <c r="E3" s="797"/>
      <c r="F3" s="798" t="s">
        <v>561</v>
      </c>
      <c r="G3" s="797" t="s">
        <v>184</v>
      </c>
      <c r="H3" s="797"/>
      <c r="I3" s="797"/>
      <c r="J3" s="797"/>
    </row>
    <row r="4" spans="2:10" ht="38.25" customHeight="1">
      <c r="B4" s="5" t="s">
        <v>318</v>
      </c>
      <c r="C4" s="2" t="s">
        <v>318</v>
      </c>
      <c r="D4" s="5" t="s">
        <v>318</v>
      </c>
      <c r="E4" s="2" t="s">
        <v>318</v>
      </c>
      <c r="F4" s="799"/>
      <c r="G4" s="797" t="s">
        <v>319</v>
      </c>
      <c r="H4" s="797"/>
      <c r="I4" s="797" t="s">
        <v>320</v>
      </c>
      <c r="J4" s="797"/>
    </row>
    <row r="5" spans="2:10" ht="38.25" customHeight="1">
      <c r="B5" s="3" t="s">
        <v>235</v>
      </c>
      <c r="C5" s="4" t="s">
        <v>558</v>
      </c>
      <c r="D5" s="3" t="s">
        <v>235</v>
      </c>
      <c r="E5" s="4" t="s">
        <v>558</v>
      </c>
      <c r="F5" s="800"/>
      <c r="G5" s="12" t="s">
        <v>559</v>
      </c>
      <c r="H5" s="11" t="s">
        <v>560</v>
      </c>
      <c r="I5" s="15" t="s">
        <v>559</v>
      </c>
      <c r="J5" s="14" t="s">
        <v>560</v>
      </c>
    </row>
    <row r="6" spans="2:10" ht="104.25" customHeight="1">
      <c r="B6" s="6">
        <v>66339</v>
      </c>
      <c r="C6" s="7">
        <v>67596</v>
      </c>
      <c r="D6" s="8">
        <v>9.7</v>
      </c>
      <c r="E6" s="9">
        <v>9.6</v>
      </c>
      <c r="F6" s="8">
        <v>7055.9</v>
      </c>
      <c r="G6" s="8">
        <v>94.7</v>
      </c>
      <c r="H6" s="16">
        <v>94.9</v>
      </c>
      <c r="I6" s="17">
        <v>63</v>
      </c>
      <c r="J6" s="10">
        <v>62.5</v>
      </c>
    </row>
    <row r="7" ht="15" customHeight="1">
      <c r="B7" s="13" t="s">
        <v>316</v>
      </c>
    </row>
    <row r="8" spans="2:16" ht="15" customHeight="1">
      <c r="B8" s="13" t="s">
        <v>317</v>
      </c>
      <c r="P8" s="68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196" customWidth="1"/>
    <col min="2" max="2" width="8.75390625" style="196" customWidth="1"/>
    <col min="3" max="6" width="9.75390625" style="196" bestFit="1" customWidth="1"/>
    <col min="7" max="7" width="11.00390625" style="196" bestFit="1" customWidth="1"/>
    <col min="8" max="10" width="9.75390625" style="196" bestFit="1" customWidth="1"/>
    <col min="11" max="11" width="9.75390625" style="196" customWidth="1"/>
    <col min="12" max="16384" width="9.00390625" style="196" customWidth="1"/>
  </cols>
  <sheetData>
    <row r="1" spans="1:11" ht="22.5" customHeight="1">
      <c r="A1" s="195" t="s">
        <v>686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2:11" ht="15" customHeight="1">
      <c r="B2" s="197"/>
      <c r="C2" s="197"/>
      <c r="D2" s="197"/>
      <c r="E2" s="197"/>
      <c r="F2" s="197"/>
      <c r="G2" s="197"/>
      <c r="H2" s="197"/>
      <c r="I2" s="197"/>
      <c r="J2" s="198"/>
      <c r="K2" s="199" t="s">
        <v>274</v>
      </c>
    </row>
    <row r="3" spans="2:11" ht="18.75" customHeight="1">
      <c r="B3" s="307" t="s">
        <v>218</v>
      </c>
      <c r="C3" s="309" t="s">
        <v>0</v>
      </c>
      <c r="D3" s="310" t="s">
        <v>326</v>
      </c>
      <c r="E3" s="311"/>
      <c r="F3" s="307"/>
      <c r="G3" s="307" t="s">
        <v>218</v>
      </c>
      <c r="H3" s="309" t="s">
        <v>0</v>
      </c>
      <c r="I3" s="312" t="s">
        <v>5</v>
      </c>
      <c r="J3" s="311"/>
      <c r="K3" s="311"/>
    </row>
    <row r="4" spans="2:11" ht="18.75" customHeight="1">
      <c r="B4" s="308"/>
      <c r="C4" s="309"/>
      <c r="D4" s="200" t="s">
        <v>308</v>
      </c>
      <c r="E4" s="200" t="s">
        <v>2</v>
      </c>
      <c r="F4" s="201" t="s">
        <v>3</v>
      </c>
      <c r="G4" s="308"/>
      <c r="H4" s="309"/>
      <c r="I4" s="202" t="s">
        <v>308</v>
      </c>
      <c r="J4" s="201" t="s">
        <v>2</v>
      </c>
      <c r="K4" s="203" t="s">
        <v>3</v>
      </c>
    </row>
    <row r="5" spans="2:11" ht="19.5" customHeight="1">
      <c r="B5" s="278" t="s">
        <v>374</v>
      </c>
      <c r="C5" s="204">
        <v>1971</v>
      </c>
      <c r="D5" s="204">
        <v>11764</v>
      </c>
      <c r="E5" s="204">
        <v>5822</v>
      </c>
      <c r="F5" s="205">
        <v>5942</v>
      </c>
      <c r="G5" s="280" t="s">
        <v>639</v>
      </c>
      <c r="H5" s="204">
        <v>19539</v>
      </c>
      <c r="I5" s="204">
        <v>61289</v>
      </c>
      <c r="J5" s="204">
        <v>31533</v>
      </c>
      <c r="K5" s="206">
        <v>29756</v>
      </c>
    </row>
    <row r="6" spans="2:11" ht="19.5" customHeight="1">
      <c r="B6" s="278" t="s">
        <v>606</v>
      </c>
      <c r="C6" s="204">
        <v>1909</v>
      </c>
      <c r="D6" s="204">
        <v>11822</v>
      </c>
      <c r="E6" s="204">
        <v>5888</v>
      </c>
      <c r="F6" s="204">
        <v>5934</v>
      </c>
      <c r="G6" s="280" t="s">
        <v>640</v>
      </c>
      <c r="H6" s="204">
        <v>19996</v>
      </c>
      <c r="I6" s="204">
        <v>62451</v>
      </c>
      <c r="J6" s="204">
        <v>31962</v>
      </c>
      <c r="K6" s="206">
        <v>30489</v>
      </c>
    </row>
    <row r="7" spans="2:11" ht="19.5" customHeight="1">
      <c r="B7" s="278" t="s">
        <v>637</v>
      </c>
      <c r="C7" s="204">
        <v>1948</v>
      </c>
      <c r="D7" s="204">
        <v>11786</v>
      </c>
      <c r="E7" s="204">
        <v>5839</v>
      </c>
      <c r="F7" s="204">
        <v>5947</v>
      </c>
      <c r="G7" s="280" t="s">
        <v>4</v>
      </c>
      <c r="H7" s="204">
        <v>20643</v>
      </c>
      <c r="I7" s="204">
        <v>63532</v>
      </c>
      <c r="J7" s="204">
        <v>32522</v>
      </c>
      <c r="K7" s="206">
        <v>31010</v>
      </c>
    </row>
    <row r="8" spans="2:11" ht="19.5" customHeight="1">
      <c r="B8" s="278" t="s">
        <v>362</v>
      </c>
      <c r="C8" s="204">
        <v>1962</v>
      </c>
      <c r="D8" s="204">
        <v>11867</v>
      </c>
      <c r="E8" s="204">
        <v>5892</v>
      </c>
      <c r="F8" s="204">
        <v>5975</v>
      </c>
      <c r="G8" s="280" t="s">
        <v>641</v>
      </c>
      <c r="H8" s="204">
        <v>21425</v>
      </c>
      <c r="I8" s="204">
        <v>65011</v>
      </c>
      <c r="J8" s="204">
        <v>33237</v>
      </c>
      <c r="K8" s="206">
        <v>31774</v>
      </c>
    </row>
    <row r="9" spans="2:11" ht="19.5" customHeight="1">
      <c r="B9" s="278" t="s">
        <v>608</v>
      </c>
      <c r="C9" s="204">
        <v>1989</v>
      </c>
      <c r="D9" s="204">
        <v>12106</v>
      </c>
      <c r="E9" s="204">
        <v>6032</v>
      </c>
      <c r="F9" s="204">
        <v>6074</v>
      </c>
      <c r="G9" s="280" t="s">
        <v>642</v>
      </c>
      <c r="H9" s="204">
        <v>21807</v>
      </c>
      <c r="I9" s="204">
        <v>65409</v>
      </c>
      <c r="J9" s="204">
        <v>33435</v>
      </c>
      <c r="K9" s="206">
        <v>31974</v>
      </c>
    </row>
    <row r="10" spans="2:11" ht="19.5" customHeight="1">
      <c r="B10" s="278" t="s">
        <v>609</v>
      </c>
      <c r="C10" s="204">
        <v>2014</v>
      </c>
      <c r="D10" s="204">
        <v>12113</v>
      </c>
      <c r="E10" s="204">
        <v>6008</v>
      </c>
      <c r="F10" s="204">
        <v>6105</v>
      </c>
      <c r="G10" s="280" t="s">
        <v>643</v>
      </c>
      <c r="H10" s="204">
        <v>22312</v>
      </c>
      <c r="I10" s="204">
        <v>65837</v>
      </c>
      <c r="J10" s="204">
        <v>33645</v>
      </c>
      <c r="K10" s="206">
        <v>32192</v>
      </c>
    </row>
    <row r="11" spans="2:11" ht="19.5" customHeight="1">
      <c r="B11" s="278" t="s">
        <v>610</v>
      </c>
      <c r="C11" s="204">
        <v>2032</v>
      </c>
      <c r="D11" s="204">
        <v>12121</v>
      </c>
      <c r="E11" s="204">
        <v>6033</v>
      </c>
      <c r="F11" s="204">
        <v>6088</v>
      </c>
      <c r="G11" s="280" t="s">
        <v>644</v>
      </c>
      <c r="H11" s="204">
        <v>22834</v>
      </c>
      <c r="I11" s="204">
        <v>66554</v>
      </c>
      <c r="J11" s="204">
        <v>33992</v>
      </c>
      <c r="K11" s="206">
        <v>32562</v>
      </c>
    </row>
    <row r="12" spans="2:11" ht="19.5" customHeight="1">
      <c r="B12" s="278" t="s">
        <v>611</v>
      </c>
      <c r="C12" s="204">
        <v>2039</v>
      </c>
      <c r="D12" s="204">
        <v>12126</v>
      </c>
      <c r="E12" s="204">
        <v>6027</v>
      </c>
      <c r="F12" s="204">
        <v>6099</v>
      </c>
      <c r="G12" s="280" t="s">
        <v>645</v>
      </c>
      <c r="H12" s="204">
        <v>23318</v>
      </c>
      <c r="I12" s="204">
        <v>66885</v>
      </c>
      <c r="J12" s="204">
        <v>34198</v>
      </c>
      <c r="K12" s="206">
        <v>32687</v>
      </c>
    </row>
    <row r="13" spans="2:11" ht="19.5" customHeight="1">
      <c r="B13" s="278" t="s">
        <v>612</v>
      </c>
      <c r="C13" s="204">
        <v>2068</v>
      </c>
      <c r="D13" s="204">
        <v>12199</v>
      </c>
      <c r="E13" s="204">
        <v>6066</v>
      </c>
      <c r="F13" s="204">
        <v>6133</v>
      </c>
      <c r="G13" s="280" t="s">
        <v>646</v>
      </c>
      <c r="H13" s="204">
        <v>23737</v>
      </c>
      <c r="I13" s="204">
        <v>67153</v>
      </c>
      <c r="J13" s="204">
        <v>34320</v>
      </c>
      <c r="K13" s="206">
        <v>32833</v>
      </c>
    </row>
    <row r="14" spans="2:11" ht="19.5" customHeight="1">
      <c r="B14" s="278" t="s">
        <v>613</v>
      </c>
      <c r="C14" s="204">
        <v>2097</v>
      </c>
      <c r="D14" s="204">
        <v>12163</v>
      </c>
      <c r="E14" s="204">
        <v>6056</v>
      </c>
      <c r="F14" s="204">
        <v>6107</v>
      </c>
      <c r="G14" s="280" t="s">
        <v>647</v>
      </c>
      <c r="H14" s="204">
        <v>23802</v>
      </c>
      <c r="I14" s="204">
        <v>66614</v>
      </c>
      <c r="J14" s="204">
        <v>33997</v>
      </c>
      <c r="K14" s="206">
        <v>32617</v>
      </c>
    </row>
    <row r="15" spans="2:11" ht="19.5" customHeight="1">
      <c r="B15" s="278" t="s">
        <v>614</v>
      </c>
      <c r="C15" s="204">
        <v>2129</v>
      </c>
      <c r="D15" s="204">
        <v>12259</v>
      </c>
      <c r="E15" s="204">
        <v>6135</v>
      </c>
      <c r="F15" s="204">
        <v>6124</v>
      </c>
      <c r="G15" s="280" t="s">
        <v>648</v>
      </c>
      <c r="H15" s="204">
        <v>23954</v>
      </c>
      <c r="I15" s="204">
        <v>66314</v>
      </c>
      <c r="J15" s="204">
        <v>33873</v>
      </c>
      <c r="K15" s="206">
        <v>32441</v>
      </c>
    </row>
    <row r="16" spans="2:11" ht="19.5" customHeight="1">
      <c r="B16" s="278" t="s">
        <v>615</v>
      </c>
      <c r="C16" s="204">
        <v>2129</v>
      </c>
      <c r="D16" s="204">
        <v>12490</v>
      </c>
      <c r="E16" s="204">
        <v>6288</v>
      </c>
      <c r="F16" s="204">
        <v>6202</v>
      </c>
      <c r="G16" s="280" t="s">
        <v>649</v>
      </c>
      <c r="H16" s="204">
        <v>24091</v>
      </c>
      <c r="I16" s="204">
        <v>66310</v>
      </c>
      <c r="J16" s="204">
        <v>33824</v>
      </c>
      <c r="K16" s="206">
        <v>32486</v>
      </c>
    </row>
    <row r="17" spans="2:11" ht="19.5" customHeight="1">
      <c r="B17" s="278" t="s">
        <v>616</v>
      </c>
      <c r="C17" s="204">
        <v>2455</v>
      </c>
      <c r="D17" s="204">
        <v>13189</v>
      </c>
      <c r="E17" s="204">
        <v>6728</v>
      </c>
      <c r="F17" s="204">
        <v>6461</v>
      </c>
      <c r="G17" s="280" t="s">
        <v>650</v>
      </c>
      <c r="H17" s="204">
        <v>24267</v>
      </c>
      <c r="I17" s="204">
        <v>66061</v>
      </c>
      <c r="J17" s="204">
        <v>33653</v>
      </c>
      <c r="K17" s="206">
        <v>32408</v>
      </c>
    </row>
    <row r="18" spans="2:11" ht="19.5" customHeight="1">
      <c r="B18" s="278" t="s">
        <v>617</v>
      </c>
      <c r="C18" s="204">
        <v>2723</v>
      </c>
      <c r="D18" s="204">
        <v>13610</v>
      </c>
      <c r="E18" s="204">
        <v>7042</v>
      </c>
      <c r="F18" s="204">
        <v>6568</v>
      </c>
      <c r="G18" s="280" t="s">
        <v>651</v>
      </c>
      <c r="H18" s="204">
        <v>24471</v>
      </c>
      <c r="I18" s="204">
        <v>66026</v>
      </c>
      <c r="J18" s="204">
        <v>33621</v>
      </c>
      <c r="K18" s="206">
        <v>32405</v>
      </c>
    </row>
    <row r="19" spans="2:11" ht="19.5" customHeight="1">
      <c r="B19" s="278" t="s">
        <v>618</v>
      </c>
      <c r="C19" s="204">
        <v>5666</v>
      </c>
      <c r="D19" s="204">
        <v>22930</v>
      </c>
      <c r="E19" s="204">
        <v>11697</v>
      </c>
      <c r="F19" s="204">
        <v>11233</v>
      </c>
      <c r="G19" s="280" t="s">
        <v>652</v>
      </c>
      <c r="H19" s="204">
        <v>24490</v>
      </c>
      <c r="I19" s="204">
        <v>65532</v>
      </c>
      <c r="J19" s="204">
        <v>33212</v>
      </c>
      <c r="K19" s="206">
        <v>32320</v>
      </c>
    </row>
    <row r="20" spans="2:11" ht="19.5" customHeight="1">
      <c r="B20" s="278" t="s">
        <v>619</v>
      </c>
      <c r="C20" s="204">
        <v>7785</v>
      </c>
      <c r="D20" s="204">
        <v>27662</v>
      </c>
      <c r="E20" s="204">
        <v>14046</v>
      </c>
      <c r="F20" s="204">
        <v>13616</v>
      </c>
      <c r="G20" s="280" t="s">
        <v>653</v>
      </c>
      <c r="H20" s="204">
        <v>24925</v>
      </c>
      <c r="I20" s="204">
        <v>65742</v>
      </c>
      <c r="J20" s="204">
        <v>33297</v>
      </c>
      <c r="K20" s="206">
        <v>32445</v>
      </c>
    </row>
    <row r="21" spans="2:11" ht="19.5" customHeight="1">
      <c r="B21" s="278" t="s">
        <v>620</v>
      </c>
      <c r="C21" s="204">
        <v>9250</v>
      </c>
      <c r="D21" s="204">
        <v>32643</v>
      </c>
      <c r="E21" s="204">
        <v>16617</v>
      </c>
      <c r="F21" s="204">
        <v>16026</v>
      </c>
      <c r="G21" s="280" t="s">
        <v>654</v>
      </c>
      <c r="H21" s="204">
        <v>25110</v>
      </c>
      <c r="I21" s="204">
        <v>65756</v>
      </c>
      <c r="J21" s="204">
        <v>33219</v>
      </c>
      <c r="K21" s="206">
        <v>32537</v>
      </c>
    </row>
    <row r="22" spans="2:11" ht="19.5" customHeight="1">
      <c r="B22" s="278" t="s">
        <v>621</v>
      </c>
      <c r="C22" s="204">
        <v>10468</v>
      </c>
      <c r="D22" s="204">
        <v>35201</v>
      </c>
      <c r="E22" s="204">
        <v>18345</v>
      </c>
      <c r="F22" s="204">
        <v>16856</v>
      </c>
      <c r="G22" s="280" t="s">
        <v>655</v>
      </c>
      <c r="H22" s="204">
        <v>25412</v>
      </c>
      <c r="I22" s="204">
        <v>65811</v>
      </c>
      <c r="J22" s="204">
        <v>33228</v>
      </c>
      <c r="K22" s="206">
        <v>32583</v>
      </c>
    </row>
    <row r="23" spans="2:11" ht="19.5" customHeight="1">
      <c r="B23" s="278" t="s">
        <v>622</v>
      </c>
      <c r="C23" s="204">
        <v>11933</v>
      </c>
      <c r="D23" s="204">
        <v>39791</v>
      </c>
      <c r="E23" s="204">
        <v>20815</v>
      </c>
      <c r="F23" s="204">
        <v>18976</v>
      </c>
      <c r="G23" s="280" t="s">
        <v>656</v>
      </c>
      <c r="H23" s="204">
        <v>25945</v>
      </c>
      <c r="I23" s="204">
        <v>66387</v>
      </c>
      <c r="J23" s="204">
        <v>33509</v>
      </c>
      <c r="K23" s="206">
        <v>32878</v>
      </c>
    </row>
    <row r="24" spans="2:11" ht="19.5" customHeight="1">
      <c r="B24" s="278" t="s">
        <v>623</v>
      </c>
      <c r="C24" s="204">
        <v>12422</v>
      </c>
      <c r="D24" s="204">
        <v>41866</v>
      </c>
      <c r="E24" s="204">
        <v>21800</v>
      </c>
      <c r="F24" s="204">
        <v>20066</v>
      </c>
      <c r="G24" s="280" t="s">
        <v>657</v>
      </c>
      <c r="H24" s="204">
        <v>26589</v>
      </c>
      <c r="I24" s="204">
        <v>67343</v>
      </c>
      <c r="J24" s="204">
        <v>33968</v>
      </c>
      <c r="K24" s="206">
        <v>33375</v>
      </c>
    </row>
    <row r="25" spans="2:11" ht="19.5" customHeight="1">
      <c r="B25" s="278" t="s">
        <v>624</v>
      </c>
      <c r="C25" s="204">
        <v>13249</v>
      </c>
      <c r="D25" s="204">
        <v>44094</v>
      </c>
      <c r="E25" s="204">
        <v>23064</v>
      </c>
      <c r="F25" s="204">
        <v>21030</v>
      </c>
      <c r="G25" s="280" t="s">
        <v>658</v>
      </c>
      <c r="H25" s="204">
        <v>27027</v>
      </c>
      <c r="I25" s="204">
        <v>67855</v>
      </c>
      <c r="J25" s="204">
        <v>34218</v>
      </c>
      <c r="K25" s="206">
        <v>33637</v>
      </c>
    </row>
    <row r="26" spans="2:11" ht="19.5" customHeight="1">
      <c r="B26" s="278" t="s">
        <v>625</v>
      </c>
      <c r="C26" s="204">
        <v>13825</v>
      </c>
      <c r="D26" s="204">
        <v>46096</v>
      </c>
      <c r="E26" s="204">
        <v>24107</v>
      </c>
      <c r="F26" s="204">
        <v>21989</v>
      </c>
      <c r="G26" s="280" t="s">
        <v>659</v>
      </c>
      <c r="H26" s="204">
        <v>27638</v>
      </c>
      <c r="I26" s="204">
        <v>68728</v>
      </c>
      <c r="J26" s="204">
        <v>34617</v>
      </c>
      <c r="K26" s="206">
        <v>34111</v>
      </c>
    </row>
    <row r="27" spans="2:11" ht="19.5" customHeight="1">
      <c r="B27" s="278" t="s">
        <v>626</v>
      </c>
      <c r="C27" s="204">
        <v>14379</v>
      </c>
      <c r="D27" s="204">
        <v>47951</v>
      </c>
      <c r="E27" s="204">
        <v>25358</v>
      </c>
      <c r="F27" s="204">
        <v>22593</v>
      </c>
      <c r="G27" s="280" t="s">
        <v>660</v>
      </c>
      <c r="H27" s="204">
        <v>28122</v>
      </c>
      <c r="I27" s="204">
        <v>69559</v>
      </c>
      <c r="J27" s="204">
        <v>34983</v>
      </c>
      <c r="K27" s="206">
        <v>34576</v>
      </c>
    </row>
    <row r="28" spans="2:11" ht="19.5" customHeight="1">
      <c r="B28" s="278" t="s">
        <v>627</v>
      </c>
      <c r="C28" s="204">
        <v>14684</v>
      </c>
      <c r="D28" s="204">
        <v>49445</v>
      </c>
      <c r="E28" s="204">
        <v>25729</v>
      </c>
      <c r="F28" s="204">
        <v>23716</v>
      </c>
      <c r="G28" s="280" t="s">
        <v>661</v>
      </c>
      <c r="H28" s="204">
        <v>28452</v>
      </c>
      <c r="I28" s="204">
        <v>70150</v>
      </c>
      <c r="J28" s="204">
        <v>35250</v>
      </c>
      <c r="K28" s="206">
        <v>34900</v>
      </c>
    </row>
    <row r="29" spans="2:11" ht="19.5" customHeight="1">
      <c r="B29" s="278" t="s">
        <v>628</v>
      </c>
      <c r="C29" s="207">
        <v>15078</v>
      </c>
      <c r="D29" s="204">
        <v>50926</v>
      </c>
      <c r="E29" s="204">
        <v>26405</v>
      </c>
      <c r="F29" s="204">
        <v>24521</v>
      </c>
      <c r="G29" s="280" t="s">
        <v>662</v>
      </c>
      <c r="H29" s="204">
        <v>28740</v>
      </c>
      <c r="I29" s="204">
        <v>70423</v>
      </c>
      <c r="J29" s="204">
        <v>35413</v>
      </c>
      <c r="K29" s="206">
        <v>35010</v>
      </c>
    </row>
    <row r="30" spans="2:11" ht="19.5" customHeight="1">
      <c r="B30" s="278" t="s">
        <v>629</v>
      </c>
      <c r="C30" s="207">
        <v>15937</v>
      </c>
      <c r="D30" s="204">
        <v>53513</v>
      </c>
      <c r="E30" s="204">
        <v>27864</v>
      </c>
      <c r="F30" s="204">
        <v>25649</v>
      </c>
      <c r="G30" s="280" t="s">
        <v>663</v>
      </c>
      <c r="H30" s="204">
        <v>29092</v>
      </c>
      <c r="I30" s="204">
        <v>70740</v>
      </c>
      <c r="J30" s="204">
        <v>35557</v>
      </c>
      <c r="K30" s="206">
        <v>35183</v>
      </c>
    </row>
    <row r="31" spans="2:11" ht="19.5" customHeight="1">
      <c r="B31" s="278" t="s">
        <v>630</v>
      </c>
      <c r="C31" s="204">
        <v>16646</v>
      </c>
      <c r="D31" s="204">
        <v>55265</v>
      </c>
      <c r="E31" s="204">
        <v>28698</v>
      </c>
      <c r="F31" s="204">
        <v>26567</v>
      </c>
      <c r="G31" s="280" t="s">
        <v>345</v>
      </c>
      <c r="H31" s="204">
        <v>29761</v>
      </c>
      <c r="I31" s="204">
        <v>71975</v>
      </c>
      <c r="J31" s="204">
        <v>36016</v>
      </c>
      <c r="K31" s="206">
        <v>35959</v>
      </c>
    </row>
    <row r="32" spans="2:11" ht="19.5" customHeight="1">
      <c r="B32" s="278" t="s">
        <v>631</v>
      </c>
      <c r="C32" s="204">
        <v>17053</v>
      </c>
      <c r="D32" s="204">
        <v>56389</v>
      </c>
      <c r="E32" s="204">
        <v>29242</v>
      </c>
      <c r="F32" s="204">
        <v>27147</v>
      </c>
      <c r="G32" s="280" t="s">
        <v>346</v>
      </c>
      <c r="H32" s="180">
        <v>30086</v>
      </c>
      <c r="I32" s="181">
        <v>71991</v>
      </c>
      <c r="J32" s="204">
        <v>36008</v>
      </c>
      <c r="K32" s="206">
        <v>35983</v>
      </c>
    </row>
    <row r="33" spans="2:11" ht="19.5" customHeight="1">
      <c r="B33" s="278" t="s">
        <v>632</v>
      </c>
      <c r="C33" s="204">
        <v>17182</v>
      </c>
      <c r="D33" s="204">
        <v>56698</v>
      </c>
      <c r="E33" s="204">
        <v>29388</v>
      </c>
      <c r="F33" s="204">
        <v>27310</v>
      </c>
      <c r="G33" s="280" t="s">
        <v>347</v>
      </c>
      <c r="H33" s="208">
        <v>30354</v>
      </c>
      <c r="I33" s="209">
        <v>71984</v>
      </c>
      <c r="J33" s="207">
        <v>35962</v>
      </c>
      <c r="K33" s="210">
        <v>36022</v>
      </c>
    </row>
    <row r="34" spans="2:11" ht="19.5" customHeight="1">
      <c r="B34" s="278" t="s">
        <v>633</v>
      </c>
      <c r="C34" s="204">
        <v>17465</v>
      </c>
      <c r="D34" s="204">
        <v>57360</v>
      </c>
      <c r="E34" s="204">
        <v>29718</v>
      </c>
      <c r="F34" s="204">
        <v>27642</v>
      </c>
      <c r="G34" s="280" t="s">
        <v>565</v>
      </c>
      <c r="H34" s="208">
        <v>30719</v>
      </c>
      <c r="I34" s="209">
        <v>72165</v>
      </c>
      <c r="J34" s="207">
        <v>36048</v>
      </c>
      <c r="K34" s="210">
        <v>36117</v>
      </c>
    </row>
    <row r="35" spans="2:11" ht="19.5" customHeight="1">
      <c r="B35" s="278" t="s">
        <v>634</v>
      </c>
      <c r="C35" s="204">
        <v>17797</v>
      </c>
      <c r="D35" s="204">
        <v>57963</v>
      </c>
      <c r="E35" s="204">
        <v>30004</v>
      </c>
      <c r="F35" s="204">
        <v>27959</v>
      </c>
      <c r="G35" s="280" t="s">
        <v>566</v>
      </c>
      <c r="H35" s="180">
        <v>31084</v>
      </c>
      <c r="I35" s="181">
        <v>72275</v>
      </c>
      <c r="J35" s="182">
        <v>36022</v>
      </c>
      <c r="K35" s="183">
        <v>36253</v>
      </c>
    </row>
    <row r="36" spans="2:11" ht="19.5" customHeight="1">
      <c r="B36" s="278" t="s">
        <v>635</v>
      </c>
      <c r="C36" s="204">
        <v>18268</v>
      </c>
      <c r="D36" s="204">
        <v>59083</v>
      </c>
      <c r="E36" s="204">
        <v>30574</v>
      </c>
      <c r="F36" s="204">
        <v>28509</v>
      </c>
      <c r="G36" s="280" t="s">
        <v>570</v>
      </c>
      <c r="H36" s="180">
        <v>31445</v>
      </c>
      <c r="I36" s="181">
        <v>72510</v>
      </c>
      <c r="J36" s="182">
        <v>36125</v>
      </c>
      <c r="K36" s="183">
        <v>36385</v>
      </c>
    </row>
    <row r="37" spans="2:11" ht="19.5" customHeight="1">
      <c r="B37" s="278" t="s">
        <v>636</v>
      </c>
      <c r="C37" s="204">
        <v>18534</v>
      </c>
      <c r="D37" s="204">
        <v>59781</v>
      </c>
      <c r="E37" s="204">
        <v>30839</v>
      </c>
      <c r="F37" s="204">
        <v>28942</v>
      </c>
      <c r="G37" s="280" t="s">
        <v>607</v>
      </c>
      <c r="H37" s="300">
        <v>31688</v>
      </c>
      <c r="I37" s="300">
        <v>72433</v>
      </c>
      <c r="J37" s="300">
        <v>36092</v>
      </c>
      <c r="K37" s="301">
        <v>36341</v>
      </c>
    </row>
    <row r="38" spans="2:11" ht="19.5" customHeight="1">
      <c r="B38" s="280" t="s">
        <v>368</v>
      </c>
      <c r="C38" s="204">
        <v>18788</v>
      </c>
      <c r="D38" s="204">
        <v>60090</v>
      </c>
      <c r="E38" s="204">
        <v>30949</v>
      </c>
      <c r="F38" s="206">
        <v>29141</v>
      </c>
      <c r="G38" s="280" t="s">
        <v>664</v>
      </c>
      <c r="H38" s="300">
        <v>32025</v>
      </c>
      <c r="I38" s="300">
        <v>72277</v>
      </c>
      <c r="J38" s="300">
        <v>35982</v>
      </c>
      <c r="K38" s="301">
        <v>36295</v>
      </c>
    </row>
    <row r="39" spans="2:11" ht="19.5" customHeight="1">
      <c r="B39" s="279" t="s">
        <v>638</v>
      </c>
      <c r="C39" s="211">
        <v>19139</v>
      </c>
      <c r="D39" s="211">
        <v>60693</v>
      </c>
      <c r="E39" s="211">
        <v>31219</v>
      </c>
      <c r="F39" s="281">
        <v>29474</v>
      </c>
      <c r="G39" s="279" t="s">
        <v>667</v>
      </c>
      <c r="H39" s="212">
        <v>32321</v>
      </c>
      <c r="I39" s="212">
        <v>72000</v>
      </c>
      <c r="J39" s="212">
        <v>35868</v>
      </c>
      <c r="K39" s="213">
        <v>36132</v>
      </c>
    </row>
    <row r="40" spans="2:11" ht="15" customHeight="1">
      <c r="B40" s="214" t="s">
        <v>272</v>
      </c>
      <c r="C40" s="198"/>
      <c r="D40" s="198"/>
      <c r="E40" s="198"/>
      <c r="F40" s="198"/>
      <c r="G40" s="198"/>
      <c r="H40" s="198"/>
      <c r="I40" s="198"/>
      <c r="J40" s="198"/>
      <c r="K40" s="198"/>
    </row>
    <row r="41" spans="2:11" ht="15" customHeight="1">
      <c r="B41" s="215" t="s">
        <v>273</v>
      </c>
      <c r="C41" s="216"/>
      <c r="D41" s="216"/>
      <c r="E41" s="216"/>
      <c r="F41" s="216"/>
      <c r="G41" s="216"/>
      <c r="H41" s="216"/>
      <c r="I41" s="216"/>
      <c r="J41" s="216"/>
      <c r="K41" s="216"/>
    </row>
    <row r="42" spans="2:11" ht="24.75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</row>
    <row r="43" ht="15" customHeight="1">
      <c r="B43" s="217"/>
    </row>
    <row r="44" ht="15" customHeight="1">
      <c r="B44" s="217"/>
    </row>
    <row r="45" ht="15" customHeight="1">
      <c r="B45" s="217"/>
    </row>
    <row r="46" ht="15" customHeight="1">
      <c r="B46" s="217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300" verticalDpi="300" orientation="portrait" paperSize="9" scale="85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32" customWidth="1"/>
    <col min="2" max="2" width="17.375" style="32" customWidth="1"/>
    <col min="3" max="7" width="10.625" style="32" customWidth="1"/>
    <col min="8" max="8" width="12.25390625" style="32" customWidth="1"/>
    <col min="9" max="16384" width="9.00390625" style="32" customWidth="1"/>
  </cols>
  <sheetData>
    <row r="1" ht="22.5" customHeight="1">
      <c r="A1" s="31" t="s">
        <v>687</v>
      </c>
    </row>
    <row r="2" spans="7:8" ht="15" customHeight="1">
      <c r="G2" s="313" t="s">
        <v>668</v>
      </c>
      <c r="H2" s="313"/>
    </row>
    <row r="3" spans="2:8" ht="24.75" customHeight="1">
      <c r="B3" s="314" t="s">
        <v>21</v>
      </c>
      <c r="C3" s="314" t="s">
        <v>327</v>
      </c>
      <c r="D3" s="316" t="s">
        <v>258</v>
      </c>
      <c r="E3" s="317"/>
      <c r="F3" s="317"/>
      <c r="G3" s="34" t="s">
        <v>22</v>
      </c>
      <c r="H3" s="35" t="s">
        <v>328</v>
      </c>
    </row>
    <row r="4" spans="2:8" ht="24.75" customHeight="1">
      <c r="B4" s="315"/>
      <c r="C4" s="315"/>
      <c r="D4" s="37" t="s">
        <v>2</v>
      </c>
      <c r="E4" s="38" t="s">
        <v>3</v>
      </c>
      <c r="F4" s="38" t="s">
        <v>23</v>
      </c>
      <c r="G4" s="36" t="s">
        <v>77</v>
      </c>
      <c r="H4" s="39" t="s">
        <v>78</v>
      </c>
    </row>
    <row r="5" spans="2:9" ht="52.5" customHeight="1">
      <c r="B5" s="40" t="s">
        <v>278</v>
      </c>
      <c r="C5" s="218">
        <v>69</v>
      </c>
      <c r="D5" s="218">
        <v>62</v>
      </c>
      <c r="E5" s="219">
        <v>123</v>
      </c>
      <c r="F5" s="220">
        <f>D5+E5</f>
        <v>185</v>
      </c>
      <c r="G5" s="221">
        <v>0.51</v>
      </c>
      <c r="H5" s="222">
        <v>296</v>
      </c>
      <c r="I5" s="41"/>
    </row>
    <row r="6" spans="2:8" ht="30" customHeight="1">
      <c r="B6" s="42" t="s">
        <v>564</v>
      </c>
      <c r="C6" s="303" t="s">
        <v>329</v>
      </c>
      <c r="D6" s="303" t="s">
        <v>329</v>
      </c>
      <c r="E6" s="305" t="s">
        <v>681</v>
      </c>
      <c r="F6" s="304" t="s">
        <v>329</v>
      </c>
      <c r="G6" s="223">
        <v>0.48</v>
      </c>
      <c r="H6" s="277" t="s">
        <v>348</v>
      </c>
    </row>
    <row r="7" spans="2:8" ht="30" customHeight="1">
      <c r="B7" s="43" t="s">
        <v>7</v>
      </c>
      <c r="C7" s="224">
        <v>6467</v>
      </c>
      <c r="D7" s="224">
        <v>7384</v>
      </c>
      <c r="E7" s="225">
        <v>7077</v>
      </c>
      <c r="F7" s="226">
        <f>SUM(D7:E7)</f>
        <v>14461</v>
      </c>
      <c r="G7" s="223">
        <v>1.28</v>
      </c>
      <c r="H7" s="227">
        <v>11273</v>
      </c>
    </row>
    <row r="8" spans="2:8" ht="30" customHeight="1">
      <c r="B8" s="43" t="s">
        <v>8</v>
      </c>
      <c r="C8" s="224">
        <v>3097</v>
      </c>
      <c r="D8" s="224">
        <v>3586</v>
      </c>
      <c r="E8" s="225">
        <v>3564</v>
      </c>
      <c r="F8" s="226">
        <f aca="true" t="shared" si="0" ref="F8:F20">SUM(D8:E8)</f>
        <v>7150</v>
      </c>
      <c r="G8" s="223">
        <v>1.05</v>
      </c>
      <c r="H8" s="227">
        <v>6743</v>
      </c>
    </row>
    <row r="9" spans="2:8" ht="30" customHeight="1">
      <c r="B9" s="43" t="s">
        <v>10</v>
      </c>
      <c r="C9" s="224">
        <v>1202</v>
      </c>
      <c r="D9" s="224">
        <v>1348</v>
      </c>
      <c r="E9" s="225">
        <v>1228</v>
      </c>
      <c r="F9" s="226">
        <f t="shared" si="0"/>
        <v>2576</v>
      </c>
      <c r="G9" s="223">
        <v>1.4</v>
      </c>
      <c r="H9" s="227">
        <v>1845</v>
      </c>
    </row>
    <row r="10" spans="2:8" ht="30" customHeight="1">
      <c r="B10" s="43" t="s">
        <v>11</v>
      </c>
      <c r="C10" s="224">
        <v>2345</v>
      </c>
      <c r="D10" s="224">
        <v>2485</v>
      </c>
      <c r="E10" s="225">
        <v>2504</v>
      </c>
      <c r="F10" s="226">
        <f t="shared" si="0"/>
        <v>4989</v>
      </c>
      <c r="G10" s="223">
        <v>1.34</v>
      </c>
      <c r="H10" s="227">
        <v>3727</v>
      </c>
    </row>
    <row r="11" spans="2:8" ht="30" customHeight="1">
      <c r="B11" s="43" t="s">
        <v>12</v>
      </c>
      <c r="C11" s="224">
        <v>2539</v>
      </c>
      <c r="D11" s="224">
        <v>3020</v>
      </c>
      <c r="E11" s="225">
        <v>2975</v>
      </c>
      <c r="F11" s="226">
        <f t="shared" si="0"/>
        <v>5995</v>
      </c>
      <c r="G11" s="223">
        <v>1.21</v>
      </c>
      <c r="H11" s="227">
        <v>4988</v>
      </c>
    </row>
    <row r="12" spans="2:8" ht="30" customHeight="1">
      <c r="B12" s="43" t="s">
        <v>13</v>
      </c>
      <c r="C12" s="224">
        <v>2080</v>
      </c>
      <c r="D12" s="224">
        <v>2367</v>
      </c>
      <c r="E12" s="225">
        <v>2503</v>
      </c>
      <c r="F12" s="226">
        <f t="shared" si="0"/>
        <v>4870</v>
      </c>
      <c r="G12" s="223">
        <v>0.7</v>
      </c>
      <c r="H12" s="227">
        <v>6934</v>
      </c>
    </row>
    <row r="13" spans="2:8" ht="30" customHeight="1">
      <c r="B13" s="43" t="s">
        <v>14</v>
      </c>
      <c r="C13" s="224">
        <v>1748</v>
      </c>
      <c r="D13" s="224">
        <v>2086</v>
      </c>
      <c r="E13" s="225">
        <v>1980</v>
      </c>
      <c r="F13" s="226">
        <f t="shared" si="0"/>
        <v>4066</v>
      </c>
      <c r="G13" s="223">
        <v>0.67</v>
      </c>
      <c r="H13" s="227">
        <v>6101</v>
      </c>
    </row>
    <row r="14" spans="2:8" ht="30" customHeight="1">
      <c r="B14" s="43" t="s">
        <v>15</v>
      </c>
      <c r="C14" s="224">
        <v>1012</v>
      </c>
      <c r="D14" s="224">
        <v>1194</v>
      </c>
      <c r="E14" s="225">
        <v>1190</v>
      </c>
      <c r="F14" s="226">
        <f t="shared" si="0"/>
        <v>2384</v>
      </c>
      <c r="G14" s="223">
        <v>0.92</v>
      </c>
      <c r="H14" s="227">
        <v>2655</v>
      </c>
    </row>
    <row r="15" spans="2:8" ht="30" customHeight="1">
      <c r="B15" s="43" t="s">
        <v>16</v>
      </c>
      <c r="C15" s="224">
        <v>1525</v>
      </c>
      <c r="D15" s="224">
        <v>1823</v>
      </c>
      <c r="E15" s="225">
        <v>1733</v>
      </c>
      <c r="F15" s="226">
        <f t="shared" si="0"/>
        <v>3556</v>
      </c>
      <c r="G15" s="223">
        <v>1</v>
      </c>
      <c r="H15" s="227">
        <v>3563</v>
      </c>
    </row>
    <row r="16" spans="2:8" ht="30" customHeight="1">
      <c r="B16" s="43" t="s">
        <v>17</v>
      </c>
      <c r="C16" s="224">
        <v>1610</v>
      </c>
      <c r="D16" s="224">
        <v>1852</v>
      </c>
      <c r="E16" s="225">
        <v>1811</v>
      </c>
      <c r="F16" s="226">
        <f t="shared" si="0"/>
        <v>3663</v>
      </c>
      <c r="G16" s="223">
        <v>1.13</v>
      </c>
      <c r="H16" s="227">
        <v>3257</v>
      </c>
    </row>
    <row r="17" spans="2:8" ht="30" customHeight="1">
      <c r="B17" s="43" t="s">
        <v>18</v>
      </c>
      <c r="C17" s="224">
        <v>3604</v>
      </c>
      <c r="D17" s="224">
        <v>2614</v>
      </c>
      <c r="E17" s="225">
        <v>3736</v>
      </c>
      <c r="F17" s="226">
        <f t="shared" si="0"/>
        <v>6350</v>
      </c>
      <c r="G17" s="223">
        <v>0.56</v>
      </c>
      <c r="H17" s="227">
        <v>11645</v>
      </c>
    </row>
    <row r="18" spans="2:8" ht="30" customHeight="1">
      <c r="B18" s="43" t="s">
        <v>19</v>
      </c>
      <c r="C18" s="224">
        <v>1764</v>
      </c>
      <c r="D18" s="224">
        <v>2137</v>
      </c>
      <c r="E18" s="225">
        <v>2096</v>
      </c>
      <c r="F18" s="226">
        <f t="shared" si="0"/>
        <v>4233</v>
      </c>
      <c r="G18" s="223">
        <v>1.33</v>
      </c>
      <c r="H18" s="227">
        <v>3175</v>
      </c>
    </row>
    <row r="19" spans="2:8" ht="30" customHeight="1">
      <c r="B19" s="43" t="s">
        <v>9</v>
      </c>
      <c r="C19" s="224">
        <v>1332</v>
      </c>
      <c r="D19" s="224">
        <v>1446</v>
      </c>
      <c r="E19" s="225">
        <v>1337</v>
      </c>
      <c r="F19" s="226">
        <f t="shared" si="0"/>
        <v>2783</v>
      </c>
      <c r="G19" s="223">
        <v>0.9</v>
      </c>
      <c r="H19" s="227">
        <v>3110</v>
      </c>
    </row>
    <row r="20" spans="2:8" ht="30" customHeight="1">
      <c r="B20" s="44" t="s">
        <v>20</v>
      </c>
      <c r="C20" s="228">
        <v>1979</v>
      </c>
      <c r="D20" s="228">
        <v>2364</v>
      </c>
      <c r="E20" s="229">
        <v>2247</v>
      </c>
      <c r="F20" s="226">
        <f t="shared" si="0"/>
        <v>4611</v>
      </c>
      <c r="G20" s="230">
        <v>0.89</v>
      </c>
      <c r="H20" s="227">
        <v>5145</v>
      </c>
    </row>
    <row r="21" spans="2:8" ht="49.5" customHeight="1">
      <c r="B21" s="45" t="s">
        <v>6</v>
      </c>
      <c r="C21" s="231">
        <f>SUM(C5:C20)</f>
        <v>32373</v>
      </c>
      <c r="D21" s="231">
        <f>SUM(D5:D20)</f>
        <v>35768</v>
      </c>
      <c r="E21" s="232">
        <f>SUM(E5:E20)</f>
        <v>36104</v>
      </c>
      <c r="F21" s="232">
        <f>SUM(F5:F20)</f>
        <v>71872</v>
      </c>
      <c r="G21" s="233">
        <f>SUM(G5:G20)</f>
        <v>15.370000000000003</v>
      </c>
      <c r="H21" s="234">
        <f>F21/G21</f>
        <v>4676.12231620039</v>
      </c>
    </row>
    <row r="22" spans="2:8" ht="15" customHeight="1">
      <c r="B22" s="46" t="s">
        <v>256</v>
      </c>
      <c r="C22" s="47"/>
      <c r="D22" s="47"/>
      <c r="E22" s="47"/>
      <c r="F22" s="47"/>
      <c r="G22" s="47"/>
      <c r="H22" s="47"/>
    </row>
    <row r="23" ht="15" customHeight="1">
      <c r="B23" s="46" t="s">
        <v>262</v>
      </c>
    </row>
    <row r="24" spans="2:8" ht="15" customHeight="1">
      <c r="B24" s="46" t="s">
        <v>260</v>
      </c>
      <c r="H24" s="41"/>
    </row>
    <row r="25" ht="15" customHeight="1">
      <c r="B25" s="46" t="s">
        <v>261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3" width="2.375" style="32" customWidth="1"/>
    <col min="4" max="4" width="4.125" style="32" customWidth="1"/>
    <col min="5" max="9" width="2.375" style="32" customWidth="1"/>
    <col min="10" max="10" width="3.625" style="32" customWidth="1"/>
    <col min="11" max="28" width="2.375" style="32" customWidth="1"/>
    <col min="29" max="29" width="2.25390625" style="32" customWidth="1"/>
    <col min="30" max="33" width="2.375" style="32" customWidth="1"/>
    <col min="34" max="34" width="1.37890625" style="32" customWidth="1"/>
    <col min="35" max="16384" width="2.375" style="32" customWidth="1"/>
  </cols>
  <sheetData>
    <row r="1" ht="17.25">
      <c r="A1" s="31" t="s">
        <v>688</v>
      </c>
    </row>
    <row r="2" spans="1:34" ht="17.25">
      <c r="A2" s="3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194" t="s">
        <v>584</v>
      </c>
    </row>
    <row r="3" spans="2:34" ht="15" customHeight="1">
      <c r="B3" s="314" t="s">
        <v>595</v>
      </c>
      <c r="C3" s="327"/>
      <c r="D3" s="327"/>
      <c r="E3" s="327"/>
      <c r="F3" s="327"/>
      <c r="G3" s="361" t="s">
        <v>594</v>
      </c>
      <c r="H3" s="327"/>
      <c r="I3" s="327"/>
      <c r="J3" s="341"/>
      <c r="K3" s="314" t="s">
        <v>583</v>
      </c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41"/>
      <c r="Z3" s="353" t="s">
        <v>582</v>
      </c>
      <c r="AA3" s="353"/>
      <c r="AB3" s="353"/>
      <c r="AC3" s="353"/>
      <c r="AD3" s="353" t="s">
        <v>581</v>
      </c>
      <c r="AE3" s="353"/>
      <c r="AF3" s="353"/>
      <c r="AG3" s="353"/>
      <c r="AH3" s="353"/>
    </row>
    <row r="4" spans="2:34" ht="30" customHeight="1">
      <c r="B4" s="315"/>
      <c r="C4" s="362"/>
      <c r="D4" s="362"/>
      <c r="E4" s="362"/>
      <c r="F4" s="362"/>
      <c r="G4" s="315"/>
      <c r="H4" s="362"/>
      <c r="I4" s="362"/>
      <c r="J4" s="362"/>
      <c r="K4" s="334" t="s">
        <v>2</v>
      </c>
      <c r="L4" s="331"/>
      <c r="M4" s="331"/>
      <c r="N4" s="331"/>
      <c r="O4" s="333"/>
      <c r="P4" s="330" t="s">
        <v>3</v>
      </c>
      <c r="Q4" s="331"/>
      <c r="R4" s="331"/>
      <c r="S4" s="331"/>
      <c r="T4" s="333"/>
      <c r="U4" s="330" t="s">
        <v>596</v>
      </c>
      <c r="V4" s="331"/>
      <c r="W4" s="331"/>
      <c r="X4" s="331"/>
      <c r="Y4" s="332"/>
      <c r="Z4" s="354"/>
      <c r="AA4" s="355"/>
      <c r="AB4" s="355"/>
      <c r="AC4" s="355"/>
      <c r="AD4" s="355"/>
      <c r="AE4" s="355"/>
      <c r="AF4" s="355"/>
      <c r="AG4" s="355"/>
      <c r="AH4" s="355"/>
    </row>
    <row r="5" spans="2:34" ht="15" customHeight="1">
      <c r="B5" s="314" t="s">
        <v>344</v>
      </c>
      <c r="C5" s="327"/>
      <c r="D5" s="97">
        <v>30</v>
      </c>
      <c r="E5" s="327" t="s">
        <v>672</v>
      </c>
      <c r="F5" s="341"/>
      <c r="G5" s="335">
        <v>72489</v>
      </c>
      <c r="H5" s="336"/>
      <c r="I5" s="336"/>
      <c r="J5" s="337"/>
      <c r="K5" s="324">
        <v>8311</v>
      </c>
      <c r="L5" s="325"/>
      <c r="M5" s="325"/>
      <c r="N5" s="325"/>
      <c r="O5" s="326"/>
      <c r="P5" s="324">
        <v>10278</v>
      </c>
      <c r="Q5" s="325"/>
      <c r="R5" s="325"/>
      <c r="S5" s="325"/>
      <c r="T5" s="326"/>
      <c r="U5" s="324">
        <f>SUM(K5:T5)</f>
        <v>18589</v>
      </c>
      <c r="V5" s="325"/>
      <c r="W5" s="325"/>
      <c r="X5" s="325"/>
      <c r="Y5" s="326"/>
      <c r="Z5" s="344">
        <v>25.6</v>
      </c>
      <c r="AA5" s="345"/>
      <c r="AB5" s="345"/>
      <c r="AC5" s="346"/>
      <c r="AD5" s="344">
        <v>301</v>
      </c>
      <c r="AE5" s="345"/>
      <c r="AF5" s="345"/>
      <c r="AG5" s="345"/>
      <c r="AH5" s="346"/>
    </row>
    <row r="6" spans="2:34" ht="15" customHeight="1">
      <c r="B6" s="156"/>
      <c r="C6" s="143"/>
      <c r="D6" s="97">
        <v>31</v>
      </c>
      <c r="E6" s="342"/>
      <c r="F6" s="343"/>
      <c r="G6" s="338">
        <v>72546</v>
      </c>
      <c r="H6" s="339"/>
      <c r="I6" s="339"/>
      <c r="J6" s="340"/>
      <c r="K6" s="318">
        <v>8413</v>
      </c>
      <c r="L6" s="319"/>
      <c r="M6" s="319"/>
      <c r="N6" s="319"/>
      <c r="O6" s="320"/>
      <c r="P6" s="318">
        <v>10420</v>
      </c>
      <c r="Q6" s="319"/>
      <c r="R6" s="319"/>
      <c r="S6" s="319"/>
      <c r="T6" s="320"/>
      <c r="U6" s="318">
        <f>SUM(K6:T6)</f>
        <v>18833</v>
      </c>
      <c r="V6" s="319"/>
      <c r="W6" s="319"/>
      <c r="X6" s="319"/>
      <c r="Y6" s="320"/>
      <c r="Z6" s="347">
        <v>26</v>
      </c>
      <c r="AA6" s="348"/>
      <c r="AB6" s="348"/>
      <c r="AC6" s="349"/>
      <c r="AD6" s="356">
        <v>244</v>
      </c>
      <c r="AE6" s="357"/>
      <c r="AF6" s="357"/>
      <c r="AG6" s="357"/>
      <c r="AH6" s="358"/>
    </row>
    <row r="7" spans="2:34" ht="15" customHeight="1">
      <c r="B7" s="156" t="s">
        <v>669</v>
      </c>
      <c r="C7" s="143"/>
      <c r="D7" s="299" t="s">
        <v>334</v>
      </c>
      <c r="E7" s="342" t="s">
        <v>670</v>
      </c>
      <c r="F7" s="343"/>
      <c r="G7" s="338">
        <v>72382</v>
      </c>
      <c r="H7" s="339"/>
      <c r="I7" s="339"/>
      <c r="J7" s="340"/>
      <c r="K7" s="318">
        <v>8466</v>
      </c>
      <c r="L7" s="319"/>
      <c r="M7" s="319"/>
      <c r="N7" s="319"/>
      <c r="O7" s="320"/>
      <c r="P7" s="318">
        <v>10513</v>
      </c>
      <c r="Q7" s="319"/>
      <c r="R7" s="319"/>
      <c r="S7" s="319"/>
      <c r="T7" s="320"/>
      <c r="U7" s="318">
        <f>SUM(K7:T7)</f>
        <v>18979</v>
      </c>
      <c r="V7" s="319"/>
      <c r="W7" s="319"/>
      <c r="X7" s="319"/>
      <c r="Y7" s="320"/>
      <c r="Z7" s="347">
        <v>26.2</v>
      </c>
      <c r="AA7" s="348"/>
      <c r="AB7" s="348"/>
      <c r="AC7" s="349"/>
      <c r="AD7" s="356">
        <v>146</v>
      </c>
      <c r="AE7" s="357"/>
      <c r="AF7" s="357"/>
      <c r="AG7" s="357"/>
      <c r="AH7" s="358"/>
    </row>
    <row r="8" spans="2:34" ht="15" customHeight="1">
      <c r="B8" s="150"/>
      <c r="C8" s="302"/>
      <c r="D8" s="297">
        <v>3</v>
      </c>
      <c r="E8" s="343"/>
      <c r="F8" s="342"/>
      <c r="G8" s="338">
        <v>72023</v>
      </c>
      <c r="H8" s="339"/>
      <c r="I8" s="339"/>
      <c r="J8" s="340"/>
      <c r="K8" s="318">
        <v>8544</v>
      </c>
      <c r="L8" s="319"/>
      <c r="M8" s="319"/>
      <c r="N8" s="319"/>
      <c r="O8" s="320"/>
      <c r="P8" s="318">
        <v>10606</v>
      </c>
      <c r="Q8" s="319"/>
      <c r="R8" s="319"/>
      <c r="S8" s="319"/>
      <c r="T8" s="319"/>
      <c r="U8" s="318">
        <f>SUM(K8:T8)</f>
        <v>19150</v>
      </c>
      <c r="V8" s="319"/>
      <c r="W8" s="319"/>
      <c r="X8" s="319"/>
      <c r="Y8" s="320"/>
      <c r="Z8" s="348">
        <v>26.6</v>
      </c>
      <c r="AA8" s="348"/>
      <c r="AB8" s="348"/>
      <c r="AC8" s="349"/>
      <c r="AD8" s="357">
        <v>171</v>
      </c>
      <c r="AE8" s="357"/>
      <c r="AF8" s="357"/>
      <c r="AG8" s="357"/>
      <c r="AH8" s="358"/>
    </row>
    <row r="9" spans="2:34" ht="15" customHeight="1">
      <c r="B9" s="328"/>
      <c r="C9" s="329"/>
      <c r="D9" s="298">
        <v>4</v>
      </c>
      <c r="E9" s="362"/>
      <c r="F9" s="362"/>
      <c r="G9" s="398">
        <v>71872</v>
      </c>
      <c r="H9" s="399"/>
      <c r="I9" s="399"/>
      <c r="J9" s="400"/>
      <c r="K9" s="321">
        <v>8560</v>
      </c>
      <c r="L9" s="322"/>
      <c r="M9" s="322"/>
      <c r="N9" s="322"/>
      <c r="O9" s="323"/>
      <c r="P9" s="321">
        <v>10637</v>
      </c>
      <c r="Q9" s="322"/>
      <c r="R9" s="322"/>
      <c r="S9" s="322"/>
      <c r="T9" s="323"/>
      <c r="U9" s="321">
        <f>SUM(K9:T9)</f>
        <v>19197</v>
      </c>
      <c r="V9" s="322"/>
      <c r="W9" s="322"/>
      <c r="X9" s="322"/>
      <c r="Y9" s="323"/>
      <c r="Z9" s="350">
        <v>26.7</v>
      </c>
      <c r="AA9" s="351"/>
      <c r="AB9" s="351"/>
      <c r="AC9" s="352"/>
      <c r="AD9" s="359">
        <v>47</v>
      </c>
      <c r="AE9" s="359"/>
      <c r="AF9" s="359"/>
      <c r="AG9" s="359"/>
      <c r="AH9" s="360"/>
    </row>
    <row r="10" spans="2:34" ht="15" customHeight="1">
      <c r="B10" s="68"/>
      <c r="C10" s="68" t="s">
        <v>585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2:34" ht="15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4" spans="1:34" ht="15" customHeight="1">
      <c r="A14" s="31" t="s">
        <v>689</v>
      </c>
      <c r="AH14" s="193"/>
    </row>
    <row r="15" spans="1:34" ht="1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194" t="s">
        <v>673</v>
      </c>
    </row>
    <row r="16" spans="1:34" ht="15" customHeight="1">
      <c r="A16" s="68"/>
      <c r="B16" s="314" t="s">
        <v>580</v>
      </c>
      <c r="C16" s="327"/>
      <c r="D16" s="327"/>
      <c r="E16" s="327"/>
      <c r="F16" s="341"/>
      <c r="G16" s="361" t="s">
        <v>586</v>
      </c>
      <c r="H16" s="327"/>
      <c r="I16" s="327"/>
      <c r="J16" s="341"/>
      <c r="K16" s="317" t="s">
        <v>587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53" t="s">
        <v>582</v>
      </c>
      <c r="AA16" s="353"/>
      <c r="AB16" s="353"/>
      <c r="AC16" s="353"/>
      <c r="AD16" s="353" t="s">
        <v>588</v>
      </c>
      <c r="AE16" s="353"/>
      <c r="AF16" s="353"/>
      <c r="AG16" s="353"/>
      <c r="AH16" s="353"/>
    </row>
    <row r="17" spans="1:34" ht="30" customHeight="1">
      <c r="A17" s="68"/>
      <c r="B17" s="315"/>
      <c r="C17" s="362"/>
      <c r="D17" s="362"/>
      <c r="E17" s="362"/>
      <c r="F17" s="363"/>
      <c r="G17" s="315"/>
      <c r="H17" s="362"/>
      <c r="I17" s="362"/>
      <c r="J17" s="363"/>
      <c r="K17" s="332" t="s">
        <v>2</v>
      </c>
      <c r="L17" s="364"/>
      <c r="M17" s="364"/>
      <c r="N17" s="364"/>
      <c r="O17" s="334"/>
      <c r="P17" s="365" t="s">
        <v>3</v>
      </c>
      <c r="Q17" s="331"/>
      <c r="R17" s="331"/>
      <c r="S17" s="331"/>
      <c r="T17" s="366"/>
      <c r="U17" s="331" t="s">
        <v>596</v>
      </c>
      <c r="V17" s="331"/>
      <c r="W17" s="331"/>
      <c r="X17" s="331"/>
      <c r="Y17" s="331"/>
      <c r="Z17" s="353"/>
      <c r="AA17" s="353"/>
      <c r="AB17" s="353"/>
      <c r="AC17" s="353"/>
      <c r="AD17" s="353"/>
      <c r="AE17" s="353"/>
      <c r="AF17" s="353"/>
      <c r="AG17" s="353"/>
      <c r="AH17" s="353"/>
    </row>
    <row r="18" spans="1:34" ht="13.5">
      <c r="A18" s="68"/>
      <c r="B18" s="367" t="s">
        <v>15</v>
      </c>
      <c r="C18" s="368"/>
      <c r="D18" s="368"/>
      <c r="E18" s="368"/>
      <c r="F18" s="368"/>
      <c r="G18" s="324">
        <v>2384</v>
      </c>
      <c r="H18" s="325"/>
      <c r="I18" s="325"/>
      <c r="J18" s="325"/>
      <c r="K18" s="324">
        <v>318</v>
      </c>
      <c r="L18" s="325"/>
      <c r="M18" s="325"/>
      <c r="N18" s="325"/>
      <c r="O18" s="325"/>
      <c r="P18" s="324">
        <v>371</v>
      </c>
      <c r="Q18" s="325"/>
      <c r="R18" s="325"/>
      <c r="S18" s="325"/>
      <c r="T18" s="325"/>
      <c r="U18" s="318">
        <f>SUM(K18:T18)</f>
        <v>689</v>
      </c>
      <c r="V18" s="319"/>
      <c r="W18" s="319"/>
      <c r="X18" s="319"/>
      <c r="Y18" s="320"/>
      <c r="Z18" s="384">
        <v>28.9</v>
      </c>
      <c r="AA18" s="384"/>
      <c r="AB18" s="384"/>
      <c r="AC18" s="384"/>
      <c r="AD18" s="314" t="s">
        <v>590</v>
      </c>
      <c r="AE18" s="327"/>
      <c r="AF18" s="327"/>
      <c r="AG18" s="327"/>
      <c r="AH18" s="341"/>
    </row>
    <row r="19" spans="1:34" ht="13.5">
      <c r="A19" s="68"/>
      <c r="B19" s="369" t="s">
        <v>14</v>
      </c>
      <c r="C19" s="370"/>
      <c r="D19" s="370"/>
      <c r="E19" s="370"/>
      <c r="F19" s="370"/>
      <c r="G19" s="318">
        <v>4066</v>
      </c>
      <c r="H19" s="319"/>
      <c r="I19" s="319"/>
      <c r="J19" s="319"/>
      <c r="K19" s="318">
        <v>417</v>
      </c>
      <c r="L19" s="319"/>
      <c r="M19" s="319"/>
      <c r="N19" s="319"/>
      <c r="O19" s="319"/>
      <c r="P19" s="318">
        <v>471</v>
      </c>
      <c r="Q19" s="319"/>
      <c r="R19" s="319"/>
      <c r="S19" s="319"/>
      <c r="T19" s="319"/>
      <c r="U19" s="318">
        <f>SUM(K19:T19)</f>
        <v>888</v>
      </c>
      <c r="V19" s="319"/>
      <c r="W19" s="319"/>
      <c r="X19" s="319"/>
      <c r="Y19" s="320"/>
      <c r="Z19" s="381">
        <v>21.8</v>
      </c>
      <c r="AA19" s="381"/>
      <c r="AB19" s="381"/>
      <c r="AC19" s="381"/>
      <c r="AD19" s="395"/>
      <c r="AE19" s="342"/>
      <c r="AF19" s="342"/>
      <c r="AG19" s="342"/>
      <c r="AH19" s="343"/>
    </row>
    <row r="20" spans="1:34" ht="15" customHeight="1">
      <c r="A20" s="68"/>
      <c r="B20" s="369" t="s">
        <v>16</v>
      </c>
      <c r="C20" s="370"/>
      <c r="D20" s="370"/>
      <c r="E20" s="370"/>
      <c r="F20" s="370"/>
      <c r="G20" s="318">
        <v>3556</v>
      </c>
      <c r="H20" s="319"/>
      <c r="I20" s="319"/>
      <c r="J20" s="319"/>
      <c r="K20" s="318">
        <v>412</v>
      </c>
      <c r="L20" s="319"/>
      <c r="M20" s="319"/>
      <c r="N20" s="319"/>
      <c r="O20" s="319"/>
      <c r="P20" s="318">
        <v>474</v>
      </c>
      <c r="Q20" s="319"/>
      <c r="R20" s="319"/>
      <c r="S20" s="319"/>
      <c r="T20" s="319"/>
      <c r="U20" s="318">
        <f aca="true" t="shared" si="0" ref="U20:U32">SUM(K20:T20)</f>
        <v>886</v>
      </c>
      <c r="V20" s="319"/>
      <c r="W20" s="319"/>
      <c r="X20" s="319"/>
      <c r="Y20" s="320"/>
      <c r="Z20" s="381">
        <v>24.9</v>
      </c>
      <c r="AA20" s="381"/>
      <c r="AB20" s="381"/>
      <c r="AC20" s="381"/>
      <c r="AD20" s="395"/>
      <c r="AE20" s="342"/>
      <c r="AF20" s="342"/>
      <c r="AG20" s="342"/>
      <c r="AH20" s="343"/>
    </row>
    <row r="21" spans="1:34" ht="15" customHeight="1">
      <c r="A21" s="68"/>
      <c r="B21" s="371" t="s">
        <v>17</v>
      </c>
      <c r="C21" s="372"/>
      <c r="D21" s="372"/>
      <c r="E21" s="372"/>
      <c r="F21" s="372"/>
      <c r="G21" s="321">
        <v>3663</v>
      </c>
      <c r="H21" s="322"/>
      <c r="I21" s="322"/>
      <c r="J21" s="322"/>
      <c r="K21" s="321">
        <v>473</v>
      </c>
      <c r="L21" s="322"/>
      <c r="M21" s="322"/>
      <c r="N21" s="322"/>
      <c r="O21" s="322"/>
      <c r="P21" s="321">
        <v>530</v>
      </c>
      <c r="Q21" s="322"/>
      <c r="R21" s="322"/>
      <c r="S21" s="322"/>
      <c r="T21" s="322"/>
      <c r="U21" s="321">
        <f t="shared" si="0"/>
        <v>1003</v>
      </c>
      <c r="V21" s="322"/>
      <c r="W21" s="322"/>
      <c r="X21" s="322"/>
      <c r="Y21" s="323"/>
      <c r="Z21" s="382">
        <v>27.4</v>
      </c>
      <c r="AA21" s="382"/>
      <c r="AB21" s="382"/>
      <c r="AC21" s="382"/>
      <c r="AD21" s="315"/>
      <c r="AE21" s="362"/>
      <c r="AF21" s="362"/>
      <c r="AG21" s="362"/>
      <c r="AH21" s="363"/>
    </row>
    <row r="22" spans="1:34" ht="15" customHeight="1">
      <c r="A22" s="68"/>
      <c r="B22" s="367" t="s">
        <v>19</v>
      </c>
      <c r="C22" s="368"/>
      <c r="D22" s="368"/>
      <c r="E22" s="368"/>
      <c r="F22" s="368"/>
      <c r="G22" s="324">
        <v>4233</v>
      </c>
      <c r="H22" s="325"/>
      <c r="I22" s="325"/>
      <c r="J22" s="325"/>
      <c r="K22" s="324">
        <v>436</v>
      </c>
      <c r="L22" s="325"/>
      <c r="M22" s="325"/>
      <c r="N22" s="325"/>
      <c r="O22" s="325"/>
      <c r="P22" s="324">
        <v>538</v>
      </c>
      <c r="Q22" s="325"/>
      <c r="R22" s="325"/>
      <c r="S22" s="325"/>
      <c r="T22" s="325"/>
      <c r="U22" s="324">
        <f t="shared" si="0"/>
        <v>974</v>
      </c>
      <c r="V22" s="325"/>
      <c r="W22" s="325"/>
      <c r="X22" s="325"/>
      <c r="Y22" s="325"/>
      <c r="Z22" s="383">
        <v>23</v>
      </c>
      <c r="AA22" s="384"/>
      <c r="AB22" s="384"/>
      <c r="AC22" s="384"/>
      <c r="AD22" s="314" t="s">
        <v>591</v>
      </c>
      <c r="AE22" s="327"/>
      <c r="AF22" s="327"/>
      <c r="AG22" s="327"/>
      <c r="AH22" s="341"/>
    </row>
    <row r="23" spans="1:34" ht="15" customHeight="1">
      <c r="A23" s="68"/>
      <c r="B23" s="369" t="s">
        <v>9</v>
      </c>
      <c r="C23" s="370"/>
      <c r="D23" s="370"/>
      <c r="E23" s="370"/>
      <c r="F23" s="370"/>
      <c r="G23" s="318">
        <v>2783</v>
      </c>
      <c r="H23" s="319"/>
      <c r="I23" s="319"/>
      <c r="J23" s="319"/>
      <c r="K23" s="318">
        <v>336</v>
      </c>
      <c r="L23" s="319"/>
      <c r="M23" s="319"/>
      <c r="N23" s="319"/>
      <c r="O23" s="319"/>
      <c r="P23" s="318">
        <v>331</v>
      </c>
      <c r="Q23" s="319"/>
      <c r="R23" s="319"/>
      <c r="S23" s="319"/>
      <c r="T23" s="319"/>
      <c r="U23" s="318">
        <f t="shared" si="0"/>
        <v>667</v>
      </c>
      <c r="V23" s="319"/>
      <c r="W23" s="319"/>
      <c r="X23" s="319"/>
      <c r="Y23" s="320"/>
      <c r="Z23" s="381">
        <v>24</v>
      </c>
      <c r="AA23" s="381"/>
      <c r="AB23" s="381"/>
      <c r="AC23" s="381"/>
      <c r="AD23" s="395"/>
      <c r="AE23" s="342"/>
      <c r="AF23" s="342"/>
      <c r="AG23" s="342"/>
      <c r="AH23" s="343"/>
    </row>
    <row r="24" spans="1:34" ht="15" customHeight="1">
      <c r="A24" s="68"/>
      <c r="B24" s="369" t="s">
        <v>20</v>
      </c>
      <c r="C24" s="370"/>
      <c r="D24" s="370"/>
      <c r="E24" s="370"/>
      <c r="F24" s="370"/>
      <c r="G24" s="318">
        <v>4611</v>
      </c>
      <c r="H24" s="319"/>
      <c r="I24" s="319"/>
      <c r="J24" s="319"/>
      <c r="K24" s="318">
        <v>501</v>
      </c>
      <c r="L24" s="319"/>
      <c r="M24" s="319"/>
      <c r="N24" s="319"/>
      <c r="O24" s="319"/>
      <c r="P24" s="318">
        <v>570</v>
      </c>
      <c r="Q24" s="319"/>
      <c r="R24" s="319"/>
      <c r="S24" s="319"/>
      <c r="T24" s="319"/>
      <c r="U24" s="318">
        <f t="shared" si="0"/>
        <v>1071</v>
      </c>
      <c r="V24" s="319"/>
      <c r="W24" s="319"/>
      <c r="X24" s="319"/>
      <c r="Y24" s="320"/>
      <c r="Z24" s="381">
        <v>23.2</v>
      </c>
      <c r="AA24" s="381"/>
      <c r="AB24" s="381"/>
      <c r="AC24" s="381"/>
      <c r="AD24" s="395"/>
      <c r="AE24" s="342"/>
      <c r="AF24" s="342"/>
      <c r="AG24" s="342"/>
      <c r="AH24" s="343"/>
    </row>
    <row r="25" spans="1:34" ht="13.5">
      <c r="A25" s="68"/>
      <c r="B25" s="369" t="s">
        <v>12</v>
      </c>
      <c r="C25" s="370"/>
      <c r="D25" s="370"/>
      <c r="E25" s="370"/>
      <c r="F25" s="370"/>
      <c r="G25" s="318">
        <v>5995</v>
      </c>
      <c r="H25" s="319"/>
      <c r="I25" s="319"/>
      <c r="J25" s="319"/>
      <c r="K25" s="318">
        <v>613</v>
      </c>
      <c r="L25" s="319"/>
      <c r="M25" s="319"/>
      <c r="N25" s="319"/>
      <c r="O25" s="319"/>
      <c r="P25" s="318">
        <v>741</v>
      </c>
      <c r="Q25" s="319"/>
      <c r="R25" s="319"/>
      <c r="S25" s="319"/>
      <c r="T25" s="319"/>
      <c r="U25" s="318">
        <f t="shared" si="0"/>
        <v>1354</v>
      </c>
      <c r="V25" s="319"/>
      <c r="W25" s="319"/>
      <c r="X25" s="319"/>
      <c r="Y25" s="320"/>
      <c r="Z25" s="381">
        <v>22.6</v>
      </c>
      <c r="AA25" s="381"/>
      <c r="AB25" s="381"/>
      <c r="AC25" s="381"/>
      <c r="AD25" s="395"/>
      <c r="AE25" s="342"/>
      <c r="AF25" s="342"/>
      <c r="AG25" s="342"/>
      <c r="AH25" s="343"/>
    </row>
    <row r="26" spans="1:34" ht="15" customHeight="1">
      <c r="A26" s="68"/>
      <c r="B26" s="369" t="s">
        <v>11</v>
      </c>
      <c r="C26" s="370"/>
      <c r="D26" s="370"/>
      <c r="E26" s="370"/>
      <c r="F26" s="370"/>
      <c r="G26" s="318">
        <v>4989</v>
      </c>
      <c r="H26" s="319"/>
      <c r="I26" s="319"/>
      <c r="J26" s="319"/>
      <c r="K26" s="318">
        <v>594</v>
      </c>
      <c r="L26" s="319"/>
      <c r="M26" s="319"/>
      <c r="N26" s="319"/>
      <c r="O26" s="319"/>
      <c r="P26" s="318">
        <v>750</v>
      </c>
      <c r="Q26" s="319"/>
      <c r="R26" s="319"/>
      <c r="S26" s="319"/>
      <c r="T26" s="319"/>
      <c r="U26" s="318">
        <f t="shared" si="0"/>
        <v>1344</v>
      </c>
      <c r="V26" s="319"/>
      <c r="W26" s="319"/>
      <c r="X26" s="319"/>
      <c r="Y26" s="320"/>
      <c r="Z26" s="381">
        <v>26.9</v>
      </c>
      <c r="AA26" s="381"/>
      <c r="AB26" s="381"/>
      <c r="AC26" s="381"/>
      <c r="AD26" s="395"/>
      <c r="AE26" s="342"/>
      <c r="AF26" s="342"/>
      <c r="AG26" s="342"/>
      <c r="AH26" s="343"/>
    </row>
    <row r="27" spans="1:34" ht="15" customHeight="1">
      <c r="A27" s="68"/>
      <c r="B27" s="369" t="s">
        <v>589</v>
      </c>
      <c r="C27" s="370"/>
      <c r="D27" s="370"/>
      <c r="E27" s="370"/>
      <c r="F27" s="370"/>
      <c r="G27" s="318">
        <v>185</v>
      </c>
      <c r="H27" s="319"/>
      <c r="I27" s="319"/>
      <c r="J27" s="319"/>
      <c r="K27" s="379" t="s">
        <v>683</v>
      </c>
      <c r="L27" s="380"/>
      <c r="M27" s="380"/>
      <c r="N27" s="380"/>
      <c r="O27" s="380"/>
      <c r="P27" s="379">
        <v>1</v>
      </c>
      <c r="Q27" s="380"/>
      <c r="R27" s="380"/>
      <c r="S27" s="380"/>
      <c r="T27" s="380"/>
      <c r="U27" s="318">
        <f t="shared" si="0"/>
        <v>1</v>
      </c>
      <c r="V27" s="319"/>
      <c r="W27" s="319"/>
      <c r="X27" s="319"/>
      <c r="Y27" s="320"/>
      <c r="Z27" s="385">
        <v>0.5</v>
      </c>
      <c r="AA27" s="380"/>
      <c r="AB27" s="380"/>
      <c r="AC27" s="380"/>
      <c r="AD27" s="395"/>
      <c r="AE27" s="342"/>
      <c r="AF27" s="342"/>
      <c r="AG27" s="342"/>
      <c r="AH27" s="343"/>
    </row>
    <row r="28" spans="1:34" ht="15" customHeight="1">
      <c r="A28" s="68"/>
      <c r="B28" s="371" t="s">
        <v>13</v>
      </c>
      <c r="C28" s="372"/>
      <c r="D28" s="372"/>
      <c r="E28" s="372"/>
      <c r="F28" s="372"/>
      <c r="G28" s="321">
        <v>4870</v>
      </c>
      <c r="H28" s="322"/>
      <c r="I28" s="322"/>
      <c r="J28" s="322"/>
      <c r="K28" s="321">
        <v>569</v>
      </c>
      <c r="L28" s="322"/>
      <c r="M28" s="322"/>
      <c r="N28" s="322"/>
      <c r="O28" s="322"/>
      <c r="P28" s="321">
        <v>725</v>
      </c>
      <c r="Q28" s="322"/>
      <c r="R28" s="322"/>
      <c r="S28" s="322"/>
      <c r="T28" s="322"/>
      <c r="U28" s="318">
        <f t="shared" si="0"/>
        <v>1294</v>
      </c>
      <c r="V28" s="319"/>
      <c r="W28" s="319"/>
      <c r="X28" s="319"/>
      <c r="Y28" s="319"/>
      <c r="Z28" s="386">
        <v>26.6</v>
      </c>
      <c r="AA28" s="382"/>
      <c r="AB28" s="382"/>
      <c r="AC28" s="382"/>
      <c r="AD28" s="315"/>
      <c r="AE28" s="362"/>
      <c r="AF28" s="362"/>
      <c r="AG28" s="362"/>
      <c r="AH28" s="363"/>
    </row>
    <row r="29" spans="1:34" ht="15" customHeight="1">
      <c r="A29" s="68"/>
      <c r="B29" s="369" t="s">
        <v>10</v>
      </c>
      <c r="C29" s="370"/>
      <c r="D29" s="370"/>
      <c r="E29" s="370"/>
      <c r="F29" s="370"/>
      <c r="G29" s="318">
        <v>2576</v>
      </c>
      <c r="H29" s="319"/>
      <c r="I29" s="319"/>
      <c r="J29" s="319"/>
      <c r="K29" s="318">
        <v>328</v>
      </c>
      <c r="L29" s="319"/>
      <c r="M29" s="319"/>
      <c r="N29" s="319"/>
      <c r="O29" s="319"/>
      <c r="P29" s="318">
        <v>345</v>
      </c>
      <c r="Q29" s="319"/>
      <c r="R29" s="319"/>
      <c r="S29" s="319"/>
      <c r="T29" s="319"/>
      <c r="U29" s="324">
        <f t="shared" si="0"/>
        <v>673</v>
      </c>
      <c r="V29" s="325"/>
      <c r="W29" s="325"/>
      <c r="X29" s="325"/>
      <c r="Y29" s="325"/>
      <c r="Z29" s="387">
        <v>26.1</v>
      </c>
      <c r="AA29" s="381"/>
      <c r="AB29" s="381"/>
      <c r="AC29" s="381"/>
      <c r="AD29" s="395" t="s">
        <v>592</v>
      </c>
      <c r="AE29" s="342"/>
      <c r="AF29" s="342"/>
      <c r="AG29" s="342"/>
      <c r="AH29" s="343"/>
    </row>
    <row r="30" spans="1:34" ht="15" customHeight="1">
      <c r="A30" s="68"/>
      <c r="B30" s="369" t="s">
        <v>8</v>
      </c>
      <c r="C30" s="370"/>
      <c r="D30" s="370"/>
      <c r="E30" s="370"/>
      <c r="F30" s="370"/>
      <c r="G30" s="318">
        <v>7150</v>
      </c>
      <c r="H30" s="319"/>
      <c r="I30" s="319"/>
      <c r="J30" s="319"/>
      <c r="K30" s="318">
        <v>617</v>
      </c>
      <c r="L30" s="319"/>
      <c r="M30" s="319"/>
      <c r="N30" s="319"/>
      <c r="O30" s="319"/>
      <c r="P30" s="318">
        <v>814</v>
      </c>
      <c r="Q30" s="319"/>
      <c r="R30" s="319"/>
      <c r="S30" s="319"/>
      <c r="T30" s="319"/>
      <c r="U30" s="318">
        <f t="shared" si="0"/>
        <v>1431</v>
      </c>
      <c r="V30" s="319"/>
      <c r="W30" s="319"/>
      <c r="X30" s="319"/>
      <c r="Y30" s="320"/>
      <c r="Z30" s="381">
        <v>20</v>
      </c>
      <c r="AA30" s="381"/>
      <c r="AB30" s="381"/>
      <c r="AC30" s="381"/>
      <c r="AD30" s="395"/>
      <c r="AE30" s="342"/>
      <c r="AF30" s="342"/>
      <c r="AG30" s="342"/>
      <c r="AH30" s="343"/>
    </row>
    <row r="31" spans="1:34" ht="15" customHeight="1">
      <c r="A31" s="68"/>
      <c r="B31" s="371" t="s">
        <v>7</v>
      </c>
      <c r="C31" s="372"/>
      <c r="D31" s="372"/>
      <c r="E31" s="372"/>
      <c r="F31" s="372"/>
      <c r="G31" s="321">
        <v>14461</v>
      </c>
      <c r="H31" s="322"/>
      <c r="I31" s="322"/>
      <c r="J31" s="322"/>
      <c r="K31" s="321">
        <v>1675</v>
      </c>
      <c r="L31" s="322"/>
      <c r="M31" s="322"/>
      <c r="N31" s="322"/>
      <c r="O31" s="322"/>
      <c r="P31" s="321">
        <v>1884</v>
      </c>
      <c r="Q31" s="322"/>
      <c r="R31" s="322"/>
      <c r="S31" s="322"/>
      <c r="T31" s="322"/>
      <c r="U31" s="321">
        <f t="shared" si="0"/>
        <v>3559</v>
      </c>
      <c r="V31" s="322"/>
      <c r="W31" s="322"/>
      <c r="X31" s="322"/>
      <c r="Y31" s="323"/>
      <c r="Z31" s="382">
        <v>24.6</v>
      </c>
      <c r="AA31" s="382"/>
      <c r="AB31" s="382"/>
      <c r="AC31" s="388"/>
      <c r="AD31" s="315"/>
      <c r="AE31" s="362"/>
      <c r="AF31" s="362"/>
      <c r="AG31" s="362"/>
      <c r="AH31" s="363"/>
    </row>
    <row r="32" spans="1:34" ht="15" customHeight="1">
      <c r="A32" s="68"/>
      <c r="B32" s="369" t="s">
        <v>18</v>
      </c>
      <c r="C32" s="370"/>
      <c r="D32" s="370"/>
      <c r="E32" s="370"/>
      <c r="F32" s="370"/>
      <c r="G32" s="318">
        <v>6350</v>
      </c>
      <c r="H32" s="319"/>
      <c r="I32" s="319"/>
      <c r="J32" s="319"/>
      <c r="K32" s="318">
        <v>1271</v>
      </c>
      <c r="L32" s="319"/>
      <c r="M32" s="319"/>
      <c r="N32" s="319"/>
      <c r="O32" s="319"/>
      <c r="P32" s="318">
        <v>2092</v>
      </c>
      <c r="Q32" s="319"/>
      <c r="R32" s="319"/>
      <c r="S32" s="319"/>
      <c r="T32" s="319"/>
      <c r="U32" s="318">
        <f t="shared" si="0"/>
        <v>3363</v>
      </c>
      <c r="V32" s="319"/>
      <c r="W32" s="319"/>
      <c r="X32" s="319"/>
      <c r="Y32" s="319"/>
      <c r="Z32" s="387">
        <v>53</v>
      </c>
      <c r="AA32" s="381"/>
      <c r="AB32" s="381"/>
      <c r="AC32" s="381"/>
      <c r="AD32" s="392" t="s">
        <v>18</v>
      </c>
      <c r="AE32" s="393"/>
      <c r="AF32" s="393"/>
      <c r="AG32" s="393"/>
      <c r="AH32" s="394"/>
    </row>
    <row r="33" spans="1:34" ht="15" customHeight="1">
      <c r="A33" s="68"/>
      <c r="B33" s="373" t="s">
        <v>6</v>
      </c>
      <c r="C33" s="374"/>
      <c r="D33" s="374"/>
      <c r="E33" s="374"/>
      <c r="F33" s="375"/>
      <c r="G33" s="376">
        <f>SUM(G18:J32)</f>
        <v>71872</v>
      </c>
      <c r="H33" s="377"/>
      <c r="I33" s="377"/>
      <c r="J33" s="378"/>
      <c r="K33" s="376">
        <f>SUM(K18:O32)</f>
        <v>8560</v>
      </c>
      <c r="L33" s="377"/>
      <c r="M33" s="377"/>
      <c r="N33" s="377"/>
      <c r="O33" s="378"/>
      <c r="P33" s="376">
        <f>SUM(P18:T32)</f>
        <v>10637</v>
      </c>
      <c r="Q33" s="377"/>
      <c r="R33" s="377"/>
      <c r="S33" s="377"/>
      <c r="T33" s="378"/>
      <c r="U33" s="376">
        <f>SUM(U18:Y32)</f>
        <v>19197</v>
      </c>
      <c r="V33" s="377"/>
      <c r="W33" s="377"/>
      <c r="X33" s="377"/>
      <c r="Y33" s="378"/>
      <c r="Z33" s="389">
        <v>26.7</v>
      </c>
      <c r="AA33" s="390"/>
      <c r="AB33" s="390"/>
      <c r="AC33" s="391"/>
      <c r="AD33" s="392"/>
      <c r="AE33" s="393"/>
      <c r="AF33" s="393"/>
      <c r="AG33" s="393"/>
      <c r="AH33" s="394"/>
    </row>
    <row r="36" ht="15" customHeight="1">
      <c r="A36" s="31" t="s">
        <v>690</v>
      </c>
    </row>
    <row r="37" spans="2:34" ht="1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2:34" ht="15" customHeight="1">
      <c r="B38" s="314" t="s">
        <v>593</v>
      </c>
      <c r="C38" s="327"/>
      <c r="D38" s="327"/>
      <c r="E38" s="327"/>
      <c r="F38" s="327"/>
      <c r="G38" s="341"/>
      <c r="H38" s="361" t="s">
        <v>594</v>
      </c>
      <c r="I38" s="327"/>
      <c r="J38" s="327"/>
      <c r="K38" s="327"/>
      <c r="L38" s="327"/>
      <c r="M38" s="341"/>
      <c r="N38" s="314" t="s">
        <v>583</v>
      </c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41"/>
      <c r="AC38" s="361" t="s">
        <v>582</v>
      </c>
      <c r="AD38" s="327"/>
      <c r="AE38" s="327"/>
      <c r="AF38" s="327"/>
      <c r="AG38" s="327"/>
      <c r="AH38" s="341"/>
    </row>
    <row r="39" spans="2:34" ht="15" customHeight="1">
      <c r="B39" s="315"/>
      <c r="C39" s="362"/>
      <c r="D39" s="362"/>
      <c r="E39" s="362"/>
      <c r="F39" s="362"/>
      <c r="G39" s="363"/>
      <c r="H39" s="315"/>
      <c r="I39" s="362"/>
      <c r="J39" s="362"/>
      <c r="K39" s="362"/>
      <c r="L39" s="362"/>
      <c r="M39" s="362"/>
      <c r="N39" s="334" t="s">
        <v>2</v>
      </c>
      <c r="O39" s="331"/>
      <c r="P39" s="331"/>
      <c r="Q39" s="331"/>
      <c r="R39" s="331"/>
      <c r="S39" s="330" t="s">
        <v>3</v>
      </c>
      <c r="T39" s="331"/>
      <c r="U39" s="331"/>
      <c r="V39" s="331"/>
      <c r="W39" s="333"/>
      <c r="X39" s="330" t="s">
        <v>596</v>
      </c>
      <c r="Y39" s="331"/>
      <c r="Z39" s="331"/>
      <c r="AA39" s="331"/>
      <c r="AB39" s="332"/>
      <c r="AC39" s="362"/>
      <c r="AD39" s="362"/>
      <c r="AE39" s="362"/>
      <c r="AF39" s="362"/>
      <c r="AG39" s="362"/>
      <c r="AH39" s="363"/>
    </row>
    <row r="40" spans="2:34" ht="15" customHeight="1">
      <c r="B40" s="373" t="s">
        <v>597</v>
      </c>
      <c r="C40" s="374"/>
      <c r="D40" s="374"/>
      <c r="E40" s="374"/>
      <c r="F40" s="374"/>
      <c r="G40" s="375"/>
      <c r="H40" s="376">
        <v>13669</v>
      </c>
      <c r="I40" s="377"/>
      <c r="J40" s="377"/>
      <c r="K40" s="377"/>
      <c r="L40" s="377"/>
      <c r="M40" s="378"/>
      <c r="N40" s="321">
        <v>1620</v>
      </c>
      <c r="O40" s="322"/>
      <c r="P40" s="322"/>
      <c r="Q40" s="322"/>
      <c r="R40" s="323"/>
      <c r="S40" s="321">
        <v>1846</v>
      </c>
      <c r="T40" s="322"/>
      <c r="U40" s="322"/>
      <c r="V40" s="322"/>
      <c r="W40" s="323"/>
      <c r="X40" s="321">
        <f>SUM(N40:W40)</f>
        <v>3466</v>
      </c>
      <c r="Y40" s="322"/>
      <c r="Z40" s="322"/>
      <c r="AA40" s="322"/>
      <c r="AB40" s="323"/>
      <c r="AC40" s="401">
        <v>25.4</v>
      </c>
      <c r="AD40" s="402"/>
      <c r="AE40" s="402"/>
      <c r="AF40" s="402"/>
      <c r="AG40" s="402"/>
      <c r="AH40" s="403"/>
    </row>
    <row r="41" spans="2:34" ht="15" customHeight="1">
      <c r="B41" s="373" t="s">
        <v>598</v>
      </c>
      <c r="C41" s="374"/>
      <c r="D41" s="374"/>
      <c r="E41" s="374"/>
      <c r="F41" s="374"/>
      <c r="G41" s="375"/>
      <c r="H41" s="376">
        <v>27666</v>
      </c>
      <c r="I41" s="377"/>
      <c r="J41" s="377"/>
      <c r="K41" s="377"/>
      <c r="L41" s="377"/>
      <c r="M41" s="378"/>
      <c r="N41" s="376">
        <v>3049</v>
      </c>
      <c r="O41" s="377"/>
      <c r="P41" s="377"/>
      <c r="Q41" s="377"/>
      <c r="R41" s="378"/>
      <c r="S41" s="376">
        <v>3656</v>
      </c>
      <c r="T41" s="377"/>
      <c r="U41" s="377"/>
      <c r="V41" s="377"/>
      <c r="W41" s="378"/>
      <c r="X41" s="376">
        <f>SUM(N41:W41)</f>
        <v>6705</v>
      </c>
      <c r="Y41" s="377"/>
      <c r="Z41" s="377"/>
      <c r="AA41" s="377"/>
      <c r="AB41" s="378"/>
      <c r="AC41" s="404">
        <v>24.2</v>
      </c>
      <c r="AD41" s="402"/>
      <c r="AE41" s="402"/>
      <c r="AF41" s="402"/>
      <c r="AG41" s="402"/>
      <c r="AH41" s="403"/>
    </row>
    <row r="42" spans="2:34" ht="15" customHeight="1">
      <c r="B42" s="373" t="s">
        <v>599</v>
      </c>
      <c r="C42" s="374"/>
      <c r="D42" s="374"/>
      <c r="E42" s="374"/>
      <c r="F42" s="374"/>
      <c r="G42" s="375"/>
      <c r="H42" s="376">
        <v>24187</v>
      </c>
      <c r="I42" s="377"/>
      <c r="J42" s="377"/>
      <c r="K42" s="377"/>
      <c r="L42" s="377"/>
      <c r="M42" s="378"/>
      <c r="N42" s="376">
        <v>2620</v>
      </c>
      <c r="O42" s="377"/>
      <c r="P42" s="377"/>
      <c r="Q42" s="377"/>
      <c r="R42" s="378"/>
      <c r="S42" s="376">
        <v>3043</v>
      </c>
      <c r="T42" s="377"/>
      <c r="U42" s="377"/>
      <c r="V42" s="377"/>
      <c r="W42" s="378"/>
      <c r="X42" s="376">
        <f>SUM(N42:W42)</f>
        <v>5663</v>
      </c>
      <c r="Y42" s="377"/>
      <c r="Z42" s="377"/>
      <c r="AA42" s="377"/>
      <c r="AB42" s="378"/>
      <c r="AC42" s="404">
        <v>23.4</v>
      </c>
      <c r="AD42" s="402"/>
      <c r="AE42" s="402"/>
      <c r="AF42" s="402"/>
      <c r="AG42" s="402"/>
      <c r="AH42" s="403"/>
    </row>
    <row r="43" spans="2:34" ht="15" customHeight="1">
      <c r="B43" s="373" t="s">
        <v>600</v>
      </c>
      <c r="C43" s="374"/>
      <c r="D43" s="374"/>
      <c r="E43" s="374"/>
      <c r="F43" s="374"/>
      <c r="G43" s="375"/>
      <c r="H43" s="376">
        <v>6350</v>
      </c>
      <c r="I43" s="377"/>
      <c r="J43" s="377"/>
      <c r="K43" s="377"/>
      <c r="L43" s="377"/>
      <c r="M43" s="378"/>
      <c r="N43" s="376">
        <v>1271</v>
      </c>
      <c r="O43" s="377"/>
      <c r="P43" s="377"/>
      <c r="Q43" s="377"/>
      <c r="R43" s="378"/>
      <c r="S43" s="376">
        <v>2092</v>
      </c>
      <c r="T43" s="377"/>
      <c r="U43" s="377"/>
      <c r="V43" s="377"/>
      <c r="W43" s="378"/>
      <c r="X43" s="376">
        <f>SUM(N43:W43)</f>
        <v>3363</v>
      </c>
      <c r="Y43" s="377"/>
      <c r="Z43" s="377"/>
      <c r="AA43" s="377"/>
      <c r="AB43" s="378"/>
      <c r="AC43" s="405">
        <v>53</v>
      </c>
      <c r="AD43" s="406"/>
      <c r="AE43" s="406"/>
      <c r="AF43" s="406"/>
      <c r="AG43" s="406"/>
      <c r="AH43" s="407"/>
    </row>
    <row r="44" spans="2:34" ht="15" customHeight="1">
      <c r="B44" s="373" t="s">
        <v>6</v>
      </c>
      <c r="C44" s="374"/>
      <c r="D44" s="374"/>
      <c r="E44" s="374"/>
      <c r="F44" s="374"/>
      <c r="G44" s="375"/>
      <c r="H44" s="376">
        <f>SUM(H40:M43)</f>
        <v>71872</v>
      </c>
      <c r="I44" s="377"/>
      <c r="J44" s="377"/>
      <c r="K44" s="377"/>
      <c r="L44" s="377"/>
      <c r="M44" s="378"/>
      <c r="N44" s="376">
        <f>SUM(N40:R43)</f>
        <v>8560</v>
      </c>
      <c r="O44" s="377"/>
      <c r="P44" s="377"/>
      <c r="Q44" s="377"/>
      <c r="R44" s="378"/>
      <c r="S44" s="376">
        <f>SUM(S40:W43)</f>
        <v>10637</v>
      </c>
      <c r="T44" s="377"/>
      <c r="U44" s="377"/>
      <c r="V44" s="377"/>
      <c r="W44" s="378"/>
      <c r="X44" s="376">
        <f>SUM(X40:AB43)</f>
        <v>19197</v>
      </c>
      <c r="Y44" s="377"/>
      <c r="Z44" s="377"/>
      <c r="AA44" s="377"/>
      <c r="AB44" s="378"/>
      <c r="AC44" s="404">
        <v>26.7</v>
      </c>
      <c r="AD44" s="402"/>
      <c r="AE44" s="402"/>
      <c r="AF44" s="402"/>
      <c r="AG44" s="402"/>
      <c r="AH44" s="403"/>
    </row>
    <row r="45" spans="2:34" ht="1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2:34" ht="15" customHeight="1">
      <c r="B46" s="68"/>
      <c r="C46" s="68"/>
      <c r="D46" s="408" t="s">
        <v>605</v>
      </c>
      <c r="E46" s="408"/>
      <c r="F46" s="408"/>
      <c r="G46" s="40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2:34" ht="15" customHeight="1">
      <c r="B47" s="68"/>
      <c r="C47" s="68"/>
      <c r="D47" s="396" t="s">
        <v>572</v>
      </c>
      <c r="E47" s="396"/>
      <c r="F47" s="396"/>
      <c r="G47" s="396"/>
      <c r="H47" s="396" t="s">
        <v>573</v>
      </c>
      <c r="I47" s="396"/>
      <c r="J47" s="362" t="s">
        <v>601</v>
      </c>
      <c r="K47" s="362"/>
      <c r="L47" s="362"/>
      <c r="M47" s="362"/>
      <c r="N47" s="362"/>
      <c r="O47" s="362"/>
      <c r="P47" s="396" t="s">
        <v>573</v>
      </c>
      <c r="Q47" s="396"/>
      <c r="R47" s="397" t="s">
        <v>604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68"/>
      <c r="AC47" s="68"/>
      <c r="AD47" s="68"/>
      <c r="AE47" s="68"/>
      <c r="AF47" s="68"/>
      <c r="AG47" s="68"/>
      <c r="AH47" s="68"/>
    </row>
    <row r="48" spans="2:34" ht="15" customHeight="1">
      <c r="B48" s="68"/>
      <c r="C48" s="68"/>
      <c r="D48" s="396"/>
      <c r="E48" s="396"/>
      <c r="F48" s="396"/>
      <c r="G48" s="396"/>
      <c r="H48" s="396"/>
      <c r="I48" s="396"/>
      <c r="J48" s="327" t="s">
        <v>574</v>
      </c>
      <c r="K48" s="327"/>
      <c r="L48" s="327"/>
      <c r="M48" s="327"/>
      <c r="N48" s="327"/>
      <c r="O48" s="327"/>
      <c r="P48" s="396"/>
      <c r="Q48" s="396"/>
      <c r="R48" s="397" t="s">
        <v>602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68"/>
      <c r="AC48" s="68"/>
      <c r="AD48" s="68"/>
      <c r="AE48" s="68"/>
      <c r="AF48" s="68"/>
      <c r="AG48" s="68"/>
      <c r="AH48" s="68"/>
    </row>
    <row r="49" spans="2:34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397" t="s">
        <v>603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68"/>
      <c r="AC49" s="68"/>
      <c r="AD49" s="68"/>
      <c r="AE49" s="68"/>
      <c r="AF49" s="68"/>
      <c r="AG49" s="68"/>
      <c r="AH49" s="68"/>
    </row>
    <row r="50" spans="2:34" ht="1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</sheetData>
  <sheetProtection/>
  <mergeCells count="200">
    <mergeCell ref="G29:J29"/>
    <mergeCell ref="R49:AA49"/>
    <mergeCell ref="E7:F7"/>
    <mergeCell ref="E8:F8"/>
    <mergeCell ref="E9:F9"/>
    <mergeCell ref="D47:G48"/>
    <mergeCell ref="H47:I48"/>
    <mergeCell ref="J47:O47"/>
    <mergeCell ref="J48:O48"/>
    <mergeCell ref="D46:G46"/>
    <mergeCell ref="G9:J9"/>
    <mergeCell ref="AC40:AH40"/>
    <mergeCell ref="AC41:AH41"/>
    <mergeCell ref="AC42:AH42"/>
    <mergeCell ref="AC43:AH43"/>
    <mergeCell ref="AC44:AH44"/>
    <mergeCell ref="N44:R44"/>
    <mergeCell ref="S40:W40"/>
    <mergeCell ref="X42:AB42"/>
    <mergeCell ref="S43:W43"/>
    <mergeCell ref="X43:AB43"/>
    <mergeCell ref="P47:Q48"/>
    <mergeCell ref="B3:F4"/>
    <mergeCell ref="X44:AB44"/>
    <mergeCell ref="R47:AA47"/>
    <mergeCell ref="R48:AA48"/>
    <mergeCell ref="G8:J8"/>
    <mergeCell ref="G3:J4"/>
    <mergeCell ref="S44:W44"/>
    <mergeCell ref="B44:G44"/>
    <mergeCell ref="H40:M40"/>
    <mergeCell ref="H41:M41"/>
    <mergeCell ref="H42:M42"/>
    <mergeCell ref="H43:M43"/>
    <mergeCell ref="H44:M44"/>
    <mergeCell ref="B40:G40"/>
    <mergeCell ref="B41:G41"/>
    <mergeCell ref="B42:G42"/>
    <mergeCell ref="B43:G43"/>
    <mergeCell ref="S41:W41"/>
    <mergeCell ref="S42:W42"/>
    <mergeCell ref="AD32:AH32"/>
    <mergeCell ref="AD33:AH33"/>
    <mergeCell ref="AD18:AH21"/>
    <mergeCell ref="AD22:AH28"/>
    <mergeCell ref="AD29:AH31"/>
    <mergeCell ref="U32:Y32"/>
    <mergeCell ref="U33:Y33"/>
    <mergeCell ref="Z18:AC18"/>
    <mergeCell ref="B38:G39"/>
    <mergeCell ref="H38:M39"/>
    <mergeCell ref="AC38:AH39"/>
    <mergeCell ref="X39:AB39"/>
    <mergeCell ref="S39:W39"/>
    <mergeCell ref="N39:R39"/>
    <mergeCell ref="N38:AB38"/>
    <mergeCell ref="N40:R40"/>
    <mergeCell ref="N41:R41"/>
    <mergeCell ref="N42:R42"/>
    <mergeCell ref="X40:AB40"/>
    <mergeCell ref="X41:AB41"/>
    <mergeCell ref="Z29:AC29"/>
    <mergeCell ref="Z30:AC30"/>
    <mergeCell ref="Z31:AC31"/>
    <mergeCell ref="Z32:AC32"/>
    <mergeCell ref="Z33:AC33"/>
    <mergeCell ref="N43:R43"/>
    <mergeCell ref="U29:Y29"/>
    <mergeCell ref="U30:Y30"/>
    <mergeCell ref="U31:Y31"/>
    <mergeCell ref="Z23:AC23"/>
    <mergeCell ref="Z24:AC24"/>
    <mergeCell ref="Z25:AC25"/>
    <mergeCell ref="Z26:AC26"/>
    <mergeCell ref="Z27:AC27"/>
    <mergeCell ref="Z28:AC28"/>
    <mergeCell ref="Z19:AC19"/>
    <mergeCell ref="Z20:AC20"/>
    <mergeCell ref="Z21:AC21"/>
    <mergeCell ref="Z22:AC22"/>
    <mergeCell ref="U23:Y23"/>
    <mergeCell ref="U24:Y24"/>
    <mergeCell ref="U25:Y25"/>
    <mergeCell ref="U26:Y26"/>
    <mergeCell ref="U27:Y27"/>
    <mergeCell ref="U28:Y28"/>
    <mergeCell ref="P29:T29"/>
    <mergeCell ref="P30:T30"/>
    <mergeCell ref="P31:T31"/>
    <mergeCell ref="P26:T26"/>
    <mergeCell ref="P27:T27"/>
    <mergeCell ref="P28:T28"/>
    <mergeCell ref="P32:T32"/>
    <mergeCell ref="P33:T33"/>
    <mergeCell ref="U18:Y18"/>
    <mergeCell ref="U19:Y19"/>
    <mergeCell ref="U20:Y20"/>
    <mergeCell ref="U21:Y21"/>
    <mergeCell ref="U22:Y22"/>
    <mergeCell ref="P23:T23"/>
    <mergeCell ref="K29:O29"/>
    <mergeCell ref="K30:O30"/>
    <mergeCell ref="K31:O31"/>
    <mergeCell ref="K32:O32"/>
    <mergeCell ref="K27:O27"/>
    <mergeCell ref="K28:O28"/>
    <mergeCell ref="K33:O33"/>
    <mergeCell ref="P18:T18"/>
    <mergeCell ref="P19:T19"/>
    <mergeCell ref="P20:T20"/>
    <mergeCell ref="P21:T21"/>
    <mergeCell ref="P22:T22"/>
    <mergeCell ref="K23:O23"/>
    <mergeCell ref="K24:O24"/>
    <mergeCell ref="K25:O25"/>
    <mergeCell ref="K26:O26"/>
    <mergeCell ref="G30:J30"/>
    <mergeCell ref="G31:J31"/>
    <mergeCell ref="G32:J32"/>
    <mergeCell ref="G33:J33"/>
    <mergeCell ref="K18:O18"/>
    <mergeCell ref="K19:O19"/>
    <mergeCell ref="K20:O20"/>
    <mergeCell ref="K21:O21"/>
    <mergeCell ref="K22:O22"/>
    <mergeCell ref="G23:J23"/>
    <mergeCell ref="G26:J26"/>
    <mergeCell ref="G27:J27"/>
    <mergeCell ref="G28:J28"/>
    <mergeCell ref="B29:F29"/>
    <mergeCell ref="B24:F24"/>
    <mergeCell ref="B25:F25"/>
    <mergeCell ref="B26:F26"/>
    <mergeCell ref="B27:F27"/>
    <mergeCell ref="B28:F28"/>
    <mergeCell ref="G24:J24"/>
    <mergeCell ref="B30:F30"/>
    <mergeCell ref="B31:F31"/>
    <mergeCell ref="B32:F32"/>
    <mergeCell ref="B33:F33"/>
    <mergeCell ref="G18:J18"/>
    <mergeCell ref="G19:J19"/>
    <mergeCell ref="G20:J20"/>
    <mergeCell ref="G21:J21"/>
    <mergeCell ref="G22:J22"/>
    <mergeCell ref="B23:F23"/>
    <mergeCell ref="B18:F18"/>
    <mergeCell ref="B19:F19"/>
    <mergeCell ref="B20:F20"/>
    <mergeCell ref="B21:F21"/>
    <mergeCell ref="B22:F22"/>
    <mergeCell ref="B16:F17"/>
    <mergeCell ref="G25:J25"/>
    <mergeCell ref="AD16:AH17"/>
    <mergeCell ref="Z16:AC17"/>
    <mergeCell ref="G16:J17"/>
    <mergeCell ref="K17:O17"/>
    <mergeCell ref="P17:T17"/>
    <mergeCell ref="U17:Y17"/>
    <mergeCell ref="K16:Y16"/>
    <mergeCell ref="P24:T24"/>
    <mergeCell ref="P25:T25"/>
    <mergeCell ref="Z9:AC9"/>
    <mergeCell ref="Z3:AC4"/>
    <mergeCell ref="AD5:AH5"/>
    <mergeCell ref="AD6:AH6"/>
    <mergeCell ref="AD7:AH7"/>
    <mergeCell ref="AD8:AH8"/>
    <mergeCell ref="AD9:AH9"/>
    <mergeCell ref="AD3:AH4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B5:C5"/>
    <mergeCell ref="B9:C9"/>
    <mergeCell ref="U4:Y4"/>
    <mergeCell ref="P4:T4"/>
    <mergeCell ref="K4:O4"/>
    <mergeCell ref="G5:J5"/>
    <mergeCell ref="G6:J6"/>
    <mergeCell ref="G7:J7"/>
    <mergeCell ref="E5:F5"/>
    <mergeCell ref="E6:F6"/>
    <mergeCell ref="U6:Y6"/>
    <mergeCell ref="U7:Y7"/>
    <mergeCell ref="U8:Y8"/>
    <mergeCell ref="U9:Y9"/>
    <mergeCell ref="K9:O9"/>
    <mergeCell ref="P5:T5"/>
    <mergeCell ref="P6:T6"/>
    <mergeCell ref="P7:T7"/>
    <mergeCell ref="P8:T8"/>
    <mergeCell ref="P9:T9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Normal="70" zoomScaleSheetLayoutView="100" zoomScalePageLayoutView="0" workbookViewId="0" topLeftCell="A1">
      <selection activeCell="I9" sqref="I9"/>
    </sheetView>
  </sheetViews>
  <sheetFormatPr defaultColWidth="2.375" defaultRowHeight="15" customHeight="1"/>
  <cols>
    <col min="1" max="1" width="2.375" style="32" customWidth="1"/>
    <col min="2" max="2" width="10.00390625" style="32" customWidth="1"/>
    <col min="3" max="3" width="12.375" style="32" customWidth="1"/>
    <col min="4" max="5" width="9.375" style="32" customWidth="1"/>
    <col min="6" max="6" width="10.00390625" style="32" customWidth="1"/>
    <col min="7" max="7" width="12.375" style="32" customWidth="1"/>
    <col min="8" max="9" width="9.375" style="32" customWidth="1"/>
    <col min="10" max="16384" width="2.375" style="32" customWidth="1"/>
  </cols>
  <sheetData>
    <row r="1" ht="22.5" customHeight="1">
      <c r="A1" s="31" t="s">
        <v>691</v>
      </c>
    </row>
    <row r="2" spans="7:9" ht="15" customHeight="1">
      <c r="G2" s="55"/>
      <c r="H2" s="56"/>
      <c r="I2" s="56"/>
    </row>
    <row r="3" spans="2:9" ht="30" customHeight="1">
      <c r="B3" s="57" t="s">
        <v>194</v>
      </c>
      <c r="C3" s="58" t="s">
        <v>50</v>
      </c>
      <c r="D3" s="59" t="s">
        <v>2</v>
      </c>
      <c r="E3" s="60" t="s">
        <v>3</v>
      </c>
      <c r="F3" s="57" t="s">
        <v>194</v>
      </c>
      <c r="G3" s="61" t="s">
        <v>50</v>
      </c>
      <c r="H3" s="59" t="s">
        <v>2</v>
      </c>
      <c r="I3" s="62" t="s">
        <v>3</v>
      </c>
    </row>
    <row r="4" spans="2:9" ht="23.25" customHeight="1">
      <c r="B4" s="57" t="s">
        <v>50</v>
      </c>
      <c r="C4" s="235">
        <f>SUM(D4:E4)</f>
        <v>71872</v>
      </c>
      <c r="D4" s="187">
        <v>35768</v>
      </c>
      <c r="E4" s="188">
        <v>36104</v>
      </c>
      <c r="F4" s="48"/>
      <c r="G4" s="49"/>
      <c r="H4" s="50"/>
      <c r="I4" s="51"/>
    </row>
    <row r="5" spans="2:9" ht="23.25" customHeight="1">
      <c r="B5" s="52" t="s">
        <v>51</v>
      </c>
      <c r="C5" s="236">
        <f aca="true" t="shared" si="0" ref="C5:C40">SUM(D5:E5)</f>
        <v>2602</v>
      </c>
      <c r="D5" s="237">
        <v>1354</v>
      </c>
      <c r="E5" s="238">
        <v>1248</v>
      </c>
      <c r="F5" s="52" t="s">
        <v>52</v>
      </c>
      <c r="G5" s="239">
        <f>SUM(H5:I5)</f>
        <v>3507</v>
      </c>
      <c r="H5" s="63">
        <v>1790</v>
      </c>
      <c r="I5" s="64">
        <v>1717</v>
      </c>
    </row>
    <row r="6" spans="2:9" ht="18" customHeight="1">
      <c r="B6" s="65" t="s">
        <v>332</v>
      </c>
      <c r="C6" s="240">
        <f t="shared" si="0"/>
        <v>418</v>
      </c>
      <c r="D6" s="241">
        <v>203</v>
      </c>
      <c r="E6" s="242">
        <v>215</v>
      </c>
      <c r="F6" s="53">
        <v>30</v>
      </c>
      <c r="G6" s="243">
        <f aca="true" t="shared" si="1" ref="G6:G40">SUM(H6:I6)</f>
        <v>675</v>
      </c>
      <c r="H6" s="23">
        <v>344</v>
      </c>
      <c r="I6" s="244">
        <v>331</v>
      </c>
    </row>
    <row r="7" spans="2:9" ht="18" customHeight="1">
      <c r="B7" s="65" t="s">
        <v>333</v>
      </c>
      <c r="C7" s="240">
        <f t="shared" si="0"/>
        <v>489</v>
      </c>
      <c r="D7" s="241">
        <v>259</v>
      </c>
      <c r="E7" s="242">
        <v>230</v>
      </c>
      <c r="F7" s="53">
        <v>31</v>
      </c>
      <c r="G7" s="243">
        <f t="shared" si="1"/>
        <v>660</v>
      </c>
      <c r="H7" s="23">
        <v>337</v>
      </c>
      <c r="I7" s="244">
        <v>323</v>
      </c>
    </row>
    <row r="8" spans="2:9" ht="18" customHeight="1">
      <c r="B8" s="65" t="s">
        <v>334</v>
      </c>
      <c r="C8" s="240">
        <f t="shared" si="0"/>
        <v>515</v>
      </c>
      <c r="D8" s="241">
        <v>272</v>
      </c>
      <c r="E8" s="242">
        <v>243</v>
      </c>
      <c r="F8" s="53">
        <v>32</v>
      </c>
      <c r="G8" s="243">
        <f t="shared" si="1"/>
        <v>681</v>
      </c>
      <c r="H8" s="23">
        <v>325</v>
      </c>
      <c r="I8" s="244">
        <v>356</v>
      </c>
    </row>
    <row r="9" spans="2:9" ht="18" customHeight="1">
      <c r="B9" s="65" t="s">
        <v>335</v>
      </c>
      <c r="C9" s="240">
        <f t="shared" si="0"/>
        <v>587</v>
      </c>
      <c r="D9" s="241">
        <v>324</v>
      </c>
      <c r="E9" s="242">
        <v>263</v>
      </c>
      <c r="F9" s="53">
        <v>33</v>
      </c>
      <c r="G9" s="243">
        <f t="shared" si="1"/>
        <v>769</v>
      </c>
      <c r="H9" s="23">
        <v>399</v>
      </c>
      <c r="I9" s="244">
        <v>370</v>
      </c>
    </row>
    <row r="10" spans="2:9" ht="18" customHeight="1">
      <c r="B10" s="65" t="s">
        <v>336</v>
      </c>
      <c r="C10" s="240">
        <f t="shared" si="0"/>
        <v>593</v>
      </c>
      <c r="D10" s="241">
        <v>296</v>
      </c>
      <c r="E10" s="242">
        <v>297</v>
      </c>
      <c r="F10" s="53">
        <v>34</v>
      </c>
      <c r="G10" s="243">
        <f t="shared" si="1"/>
        <v>722</v>
      </c>
      <c r="H10" s="23">
        <v>385</v>
      </c>
      <c r="I10" s="244">
        <v>337</v>
      </c>
    </row>
    <row r="11" spans="2:9" ht="23.25" customHeight="1">
      <c r="B11" s="52" t="s">
        <v>53</v>
      </c>
      <c r="C11" s="236">
        <f t="shared" si="0"/>
        <v>3133</v>
      </c>
      <c r="D11" s="237">
        <v>1579</v>
      </c>
      <c r="E11" s="238">
        <v>1554</v>
      </c>
      <c r="F11" s="52" t="s">
        <v>54</v>
      </c>
      <c r="G11" s="239">
        <f t="shared" si="1"/>
        <v>4043</v>
      </c>
      <c r="H11" s="63">
        <v>2128</v>
      </c>
      <c r="I11" s="64">
        <v>1915</v>
      </c>
    </row>
    <row r="12" spans="2:9" ht="18" customHeight="1">
      <c r="B12" s="65" t="s">
        <v>338</v>
      </c>
      <c r="C12" s="240">
        <f t="shared" si="0"/>
        <v>574</v>
      </c>
      <c r="D12" s="241">
        <v>274</v>
      </c>
      <c r="E12" s="242">
        <v>300</v>
      </c>
      <c r="F12" s="53">
        <v>35</v>
      </c>
      <c r="G12" s="243">
        <f t="shared" si="1"/>
        <v>769</v>
      </c>
      <c r="H12" s="23">
        <v>408</v>
      </c>
      <c r="I12" s="244">
        <v>361</v>
      </c>
    </row>
    <row r="13" spans="2:9" ht="18" customHeight="1">
      <c r="B13" s="65" t="s">
        <v>337</v>
      </c>
      <c r="C13" s="240">
        <f t="shared" si="0"/>
        <v>635</v>
      </c>
      <c r="D13" s="241">
        <v>312</v>
      </c>
      <c r="E13" s="242">
        <v>323</v>
      </c>
      <c r="F13" s="53">
        <v>36</v>
      </c>
      <c r="G13" s="243">
        <f t="shared" si="1"/>
        <v>750</v>
      </c>
      <c r="H13" s="23">
        <v>403</v>
      </c>
      <c r="I13" s="244">
        <v>347</v>
      </c>
    </row>
    <row r="14" spans="2:9" ht="18" customHeight="1">
      <c r="B14" s="65" t="s">
        <v>339</v>
      </c>
      <c r="C14" s="240">
        <f t="shared" si="0"/>
        <v>610</v>
      </c>
      <c r="D14" s="241">
        <v>302</v>
      </c>
      <c r="E14" s="242">
        <v>308</v>
      </c>
      <c r="F14" s="53">
        <v>37</v>
      </c>
      <c r="G14" s="243">
        <f t="shared" si="1"/>
        <v>851</v>
      </c>
      <c r="H14" s="23">
        <v>429</v>
      </c>
      <c r="I14" s="244">
        <v>422</v>
      </c>
    </row>
    <row r="15" spans="2:9" ht="18" customHeight="1">
      <c r="B15" s="65" t="s">
        <v>340</v>
      </c>
      <c r="C15" s="240">
        <f t="shared" si="0"/>
        <v>657</v>
      </c>
      <c r="D15" s="241">
        <v>350</v>
      </c>
      <c r="E15" s="242">
        <v>307</v>
      </c>
      <c r="F15" s="53">
        <v>38</v>
      </c>
      <c r="G15" s="243">
        <f t="shared" si="1"/>
        <v>798</v>
      </c>
      <c r="H15" s="23">
        <v>435</v>
      </c>
      <c r="I15" s="244">
        <v>363</v>
      </c>
    </row>
    <row r="16" spans="2:9" ht="18" customHeight="1">
      <c r="B16" s="65" t="s">
        <v>341</v>
      </c>
      <c r="C16" s="245">
        <f t="shared" si="0"/>
        <v>657</v>
      </c>
      <c r="D16" s="241">
        <v>341</v>
      </c>
      <c r="E16" s="242">
        <v>316</v>
      </c>
      <c r="F16" s="53">
        <v>39</v>
      </c>
      <c r="G16" s="243">
        <f t="shared" si="1"/>
        <v>875</v>
      </c>
      <c r="H16" s="23">
        <v>453</v>
      </c>
      <c r="I16" s="244">
        <v>422</v>
      </c>
    </row>
    <row r="17" spans="2:9" ht="23.25" customHeight="1">
      <c r="B17" s="52" t="s">
        <v>279</v>
      </c>
      <c r="C17" s="236">
        <f t="shared" si="0"/>
        <v>3669</v>
      </c>
      <c r="D17" s="237">
        <v>1906</v>
      </c>
      <c r="E17" s="238">
        <v>1763</v>
      </c>
      <c r="F17" s="52" t="s">
        <v>280</v>
      </c>
      <c r="G17" s="239">
        <f t="shared" si="1"/>
        <v>4790</v>
      </c>
      <c r="H17" s="63">
        <v>2431</v>
      </c>
      <c r="I17" s="64">
        <v>2359</v>
      </c>
    </row>
    <row r="18" spans="2:9" ht="18" customHeight="1">
      <c r="B18" s="53">
        <v>10</v>
      </c>
      <c r="C18" s="240">
        <f t="shared" si="0"/>
        <v>668</v>
      </c>
      <c r="D18" s="241">
        <v>350</v>
      </c>
      <c r="E18" s="242">
        <v>318</v>
      </c>
      <c r="F18" s="53">
        <v>40</v>
      </c>
      <c r="G18" s="243">
        <f t="shared" si="1"/>
        <v>885</v>
      </c>
      <c r="H18" s="23">
        <v>454</v>
      </c>
      <c r="I18" s="244">
        <v>431</v>
      </c>
    </row>
    <row r="19" spans="2:9" ht="18" customHeight="1">
      <c r="B19" s="53">
        <v>11</v>
      </c>
      <c r="C19" s="240">
        <f t="shared" si="0"/>
        <v>693</v>
      </c>
      <c r="D19" s="241">
        <v>368</v>
      </c>
      <c r="E19" s="242">
        <v>325</v>
      </c>
      <c r="F19" s="53">
        <v>41</v>
      </c>
      <c r="G19" s="243">
        <f t="shared" si="1"/>
        <v>881</v>
      </c>
      <c r="H19" s="23">
        <v>455</v>
      </c>
      <c r="I19" s="244">
        <v>426</v>
      </c>
    </row>
    <row r="20" spans="2:9" ht="18" customHeight="1">
      <c r="B20" s="53">
        <v>12</v>
      </c>
      <c r="C20" s="240">
        <f t="shared" si="0"/>
        <v>762</v>
      </c>
      <c r="D20" s="241">
        <v>385</v>
      </c>
      <c r="E20" s="242">
        <v>377</v>
      </c>
      <c r="F20" s="53">
        <v>42</v>
      </c>
      <c r="G20" s="243">
        <f t="shared" si="1"/>
        <v>938</v>
      </c>
      <c r="H20" s="23">
        <v>479</v>
      </c>
      <c r="I20" s="244">
        <v>459</v>
      </c>
    </row>
    <row r="21" spans="2:9" ht="18" customHeight="1">
      <c r="B21" s="53">
        <v>13</v>
      </c>
      <c r="C21" s="240">
        <f t="shared" si="0"/>
        <v>773</v>
      </c>
      <c r="D21" s="241">
        <v>402</v>
      </c>
      <c r="E21" s="242">
        <v>371</v>
      </c>
      <c r="F21" s="53">
        <v>43</v>
      </c>
      <c r="G21" s="243">
        <f t="shared" si="1"/>
        <v>1008</v>
      </c>
      <c r="H21" s="23">
        <v>499</v>
      </c>
      <c r="I21" s="244">
        <v>509</v>
      </c>
    </row>
    <row r="22" spans="2:9" ht="18" customHeight="1">
      <c r="B22" s="53">
        <v>14</v>
      </c>
      <c r="C22" s="245">
        <f t="shared" si="0"/>
        <v>773</v>
      </c>
      <c r="D22" s="241">
        <v>401</v>
      </c>
      <c r="E22" s="242">
        <v>372</v>
      </c>
      <c r="F22" s="53">
        <v>44</v>
      </c>
      <c r="G22" s="243">
        <f t="shared" si="1"/>
        <v>1078</v>
      </c>
      <c r="H22" s="23">
        <v>544</v>
      </c>
      <c r="I22" s="244">
        <v>534</v>
      </c>
    </row>
    <row r="23" spans="2:9" ht="23.25" customHeight="1">
      <c r="B23" s="52" t="s">
        <v>281</v>
      </c>
      <c r="C23" s="236">
        <f t="shared" si="0"/>
        <v>3902</v>
      </c>
      <c r="D23" s="237">
        <v>1912</v>
      </c>
      <c r="E23" s="238">
        <v>1990</v>
      </c>
      <c r="F23" s="52" t="s">
        <v>282</v>
      </c>
      <c r="G23" s="239">
        <f t="shared" si="1"/>
        <v>6153</v>
      </c>
      <c r="H23" s="63">
        <v>3256</v>
      </c>
      <c r="I23" s="64">
        <v>2897</v>
      </c>
    </row>
    <row r="24" spans="2:9" ht="18" customHeight="1">
      <c r="B24" s="53">
        <v>15</v>
      </c>
      <c r="C24" s="240">
        <f t="shared" si="0"/>
        <v>762</v>
      </c>
      <c r="D24" s="241">
        <v>369</v>
      </c>
      <c r="E24" s="242">
        <v>393</v>
      </c>
      <c r="F24" s="53">
        <v>45</v>
      </c>
      <c r="G24" s="243">
        <f t="shared" si="1"/>
        <v>1055</v>
      </c>
      <c r="H24" s="23">
        <v>570</v>
      </c>
      <c r="I24" s="244">
        <v>485</v>
      </c>
    </row>
    <row r="25" spans="2:9" ht="18" customHeight="1">
      <c r="B25" s="53">
        <v>16</v>
      </c>
      <c r="C25" s="240">
        <f t="shared" si="0"/>
        <v>781</v>
      </c>
      <c r="D25" s="241">
        <v>381</v>
      </c>
      <c r="E25" s="242">
        <v>400</v>
      </c>
      <c r="F25" s="53">
        <v>46</v>
      </c>
      <c r="G25" s="243">
        <f t="shared" si="1"/>
        <v>1160</v>
      </c>
      <c r="H25" s="23">
        <v>588</v>
      </c>
      <c r="I25" s="244">
        <v>572</v>
      </c>
    </row>
    <row r="26" spans="2:9" ht="18" customHeight="1">
      <c r="B26" s="53">
        <v>17</v>
      </c>
      <c r="C26" s="240">
        <f t="shared" si="0"/>
        <v>794</v>
      </c>
      <c r="D26" s="241">
        <v>402</v>
      </c>
      <c r="E26" s="242">
        <v>392</v>
      </c>
      <c r="F26" s="53">
        <v>47</v>
      </c>
      <c r="G26" s="243">
        <f t="shared" si="1"/>
        <v>1270</v>
      </c>
      <c r="H26" s="23">
        <v>676</v>
      </c>
      <c r="I26" s="244">
        <v>594</v>
      </c>
    </row>
    <row r="27" spans="2:9" ht="18" customHeight="1">
      <c r="B27" s="53">
        <v>18</v>
      </c>
      <c r="C27" s="240">
        <f t="shared" si="0"/>
        <v>803</v>
      </c>
      <c r="D27" s="241">
        <v>376</v>
      </c>
      <c r="E27" s="242">
        <v>427</v>
      </c>
      <c r="F27" s="53">
        <v>48</v>
      </c>
      <c r="G27" s="243">
        <f t="shared" si="1"/>
        <v>1317</v>
      </c>
      <c r="H27" s="23">
        <v>704</v>
      </c>
      <c r="I27" s="244">
        <v>613</v>
      </c>
    </row>
    <row r="28" spans="2:9" ht="18" customHeight="1">
      <c r="B28" s="53">
        <v>19</v>
      </c>
      <c r="C28" s="245">
        <f t="shared" si="0"/>
        <v>762</v>
      </c>
      <c r="D28" s="241">
        <v>384</v>
      </c>
      <c r="E28" s="242">
        <v>378</v>
      </c>
      <c r="F28" s="53">
        <v>49</v>
      </c>
      <c r="G28" s="243">
        <f t="shared" si="1"/>
        <v>1351</v>
      </c>
      <c r="H28" s="23">
        <v>718</v>
      </c>
      <c r="I28" s="244">
        <v>633</v>
      </c>
    </row>
    <row r="29" spans="2:9" ht="23.25" customHeight="1">
      <c r="B29" s="52" t="s">
        <v>283</v>
      </c>
      <c r="C29" s="236">
        <f t="shared" si="0"/>
        <v>3698</v>
      </c>
      <c r="D29" s="237">
        <v>1852</v>
      </c>
      <c r="E29" s="238">
        <v>1846</v>
      </c>
      <c r="F29" s="52" t="s">
        <v>284</v>
      </c>
      <c r="G29" s="239">
        <f t="shared" si="1"/>
        <v>5997</v>
      </c>
      <c r="H29" s="63">
        <v>3192</v>
      </c>
      <c r="I29" s="64">
        <v>2805</v>
      </c>
    </row>
    <row r="30" spans="2:9" ht="18" customHeight="1">
      <c r="B30" s="53">
        <v>20</v>
      </c>
      <c r="C30" s="240">
        <f t="shared" si="0"/>
        <v>801</v>
      </c>
      <c r="D30" s="241">
        <v>411</v>
      </c>
      <c r="E30" s="242">
        <v>390</v>
      </c>
      <c r="F30" s="53">
        <v>50</v>
      </c>
      <c r="G30" s="243">
        <f t="shared" si="1"/>
        <v>1230</v>
      </c>
      <c r="H30" s="23">
        <v>659</v>
      </c>
      <c r="I30" s="244">
        <v>571</v>
      </c>
    </row>
    <row r="31" spans="2:9" ht="18" customHeight="1">
      <c r="B31" s="53">
        <v>21</v>
      </c>
      <c r="C31" s="240">
        <f t="shared" si="0"/>
        <v>762</v>
      </c>
      <c r="D31" s="241">
        <v>374</v>
      </c>
      <c r="E31" s="242">
        <v>388</v>
      </c>
      <c r="F31" s="53">
        <v>51</v>
      </c>
      <c r="G31" s="243">
        <f t="shared" si="1"/>
        <v>1233</v>
      </c>
      <c r="H31" s="23">
        <v>673</v>
      </c>
      <c r="I31" s="244">
        <v>560</v>
      </c>
    </row>
    <row r="32" spans="2:9" ht="18" customHeight="1">
      <c r="B32" s="53">
        <v>22</v>
      </c>
      <c r="C32" s="240">
        <f t="shared" si="0"/>
        <v>704</v>
      </c>
      <c r="D32" s="241">
        <v>353</v>
      </c>
      <c r="E32" s="242">
        <v>351</v>
      </c>
      <c r="F32" s="53">
        <v>52</v>
      </c>
      <c r="G32" s="243">
        <f t="shared" si="1"/>
        <v>1189</v>
      </c>
      <c r="H32" s="23">
        <v>607</v>
      </c>
      <c r="I32" s="244">
        <v>582</v>
      </c>
    </row>
    <row r="33" spans="2:9" ht="18" customHeight="1">
      <c r="B33" s="53">
        <v>23</v>
      </c>
      <c r="C33" s="240">
        <f t="shared" si="0"/>
        <v>721</v>
      </c>
      <c r="D33" s="241">
        <v>354</v>
      </c>
      <c r="E33" s="242">
        <v>367</v>
      </c>
      <c r="F33" s="53">
        <v>53</v>
      </c>
      <c r="G33" s="243">
        <f t="shared" si="1"/>
        <v>1148</v>
      </c>
      <c r="H33" s="23">
        <v>635</v>
      </c>
      <c r="I33" s="244">
        <v>513</v>
      </c>
    </row>
    <row r="34" spans="2:9" ht="18" customHeight="1">
      <c r="B34" s="53">
        <v>24</v>
      </c>
      <c r="C34" s="245">
        <f t="shared" si="0"/>
        <v>710</v>
      </c>
      <c r="D34" s="241">
        <v>360</v>
      </c>
      <c r="E34" s="242">
        <v>350</v>
      </c>
      <c r="F34" s="53">
        <v>54</v>
      </c>
      <c r="G34" s="243">
        <f t="shared" si="1"/>
        <v>1197</v>
      </c>
      <c r="H34" s="23">
        <v>618</v>
      </c>
      <c r="I34" s="244">
        <v>579</v>
      </c>
    </row>
    <row r="35" spans="2:9" ht="23.25" customHeight="1">
      <c r="B35" s="52" t="s">
        <v>55</v>
      </c>
      <c r="C35" s="246">
        <f t="shared" si="0"/>
        <v>3176</v>
      </c>
      <c r="D35" s="237">
        <v>1616</v>
      </c>
      <c r="E35" s="238">
        <v>1560</v>
      </c>
      <c r="F35" s="52" t="s">
        <v>56</v>
      </c>
      <c r="G35" s="239">
        <f t="shared" si="1"/>
        <v>4466</v>
      </c>
      <c r="H35" s="63">
        <v>2378</v>
      </c>
      <c r="I35" s="64">
        <v>2088</v>
      </c>
    </row>
    <row r="36" spans="2:9" ht="18" customHeight="1">
      <c r="B36" s="53">
        <v>25</v>
      </c>
      <c r="C36" s="247">
        <f t="shared" si="0"/>
        <v>636</v>
      </c>
      <c r="D36" s="241">
        <v>311</v>
      </c>
      <c r="E36" s="242">
        <v>325</v>
      </c>
      <c r="F36" s="53">
        <v>55</v>
      </c>
      <c r="G36" s="243">
        <f t="shared" si="1"/>
        <v>839</v>
      </c>
      <c r="H36" s="23">
        <v>433</v>
      </c>
      <c r="I36" s="244">
        <v>406</v>
      </c>
    </row>
    <row r="37" spans="2:9" ht="18" customHeight="1">
      <c r="B37" s="53">
        <v>26</v>
      </c>
      <c r="C37" s="186">
        <f t="shared" si="0"/>
        <v>634</v>
      </c>
      <c r="D37" s="241">
        <v>311</v>
      </c>
      <c r="E37" s="242">
        <v>323</v>
      </c>
      <c r="F37" s="53">
        <v>56</v>
      </c>
      <c r="G37" s="243">
        <f t="shared" si="1"/>
        <v>986</v>
      </c>
      <c r="H37" s="23">
        <v>534</v>
      </c>
      <c r="I37" s="244">
        <v>452</v>
      </c>
    </row>
    <row r="38" spans="2:9" ht="18" customHeight="1">
      <c r="B38" s="53">
        <v>27</v>
      </c>
      <c r="C38" s="186">
        <f t="shared" si="0"/>
        <v>661</v>
      </c>
      <c r="D38" s="241">
        <v>338</v>
      </c>
      <c r="E38" s="242">
        <v>323</v>
      </c>
      <c r="F38" s="53">
        <v>57</v>
      </c>
      <c r="G38" s="243">
        <f t="shared" si="1"/>
        <v>967</v>
      </c>
      <c r="H38" s="23">
        <v>505</v>
      </c>
      <c r="I38" s="244">
        <v>462</v>
      </c>
    </row>
    <row r="39" spans="2:9" ht="18" customHeight="1">
      <c r="B39" s="53">
        <v>28</v>
      </c>
      <c r="C39" s="186">
        <f t="shared" si="0"/>
        <v>645</v>
      </c>
      <c r="D39" s="241">
        <v>323</v>
      </c>
      <c r="E39" s="242">
        <v>322</v>
      </c>
      <c r="F39" s="53">
        <v>58</v>
      </c>
      <c r="G39" s="243">
        <f t="shared" si="1"/>
        <v>878</v>
      </c>
      <c r="H39" s="23">
        <v>489</v>
      </c>
      <c r="I39" s="244">
        <v>389</v>
      </c>
    </row>
    <row r="40" spans="2:9" ht="18" customHeight="1">
      <c r="B40" s="54">
        <v>29</v>
      </c>
      <c r="C40" s="248">
        <f t="shared" si="0"/>
        <v>600</v>
      </c>
      <c r="D40" s="249">
        <v>333</v>
      </c>
      <c r="E40" s="250">
        <v>267</v>
      </c>
      <c r="F40" s="54">
        <v>59</v>
      </c>
      <c r="G40" s="251">
        <f t="shared" si="1"/>
        <v>796</v>
      </c>
      <c r="H40" s="30">
        <v>417</v>
      </c>
      <c r="I40" s="252">
        <v>379</v>
      </c>
    </row>
    <row r="41" ht="15" customHeight="1">
      <c r="B41" s="66" t="s">
        <v>272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68" customWidth="1"/>
    <col min="2" max="2" width="10.00390625" style="68" customWidth="1"/>
    <col min="3" max="3" width="12.375" style="68" customWidth="1"/>
    <col min="4" max="4" width="9.625" style="68" customWidth="1"/>
    <col min="5" max="5" width="9.375" style="68" customWidth="1"/>
    <col min="6" max="6" width="10.00390625" style="68" customWidth="1"/>
    <col min="7" max="7" width="12.375" style="68" customWidth="1"/>
    <col min="8" max="9" width="9.375" style="68" customWidth="1"/>
    <col min="10" max="16384" width="2.375" style="68" customWidth="1"/>
  </cols>
  <sheetData>
    <row r="1" ht="22.5" customHeight="1">
      <c r="B1" s="67"/>
    </row>
    <row r="2" spans="7:9" ht="15" customHeight="1">
      <c r="G2" s="69"/>
      <c r="H2" s="69"/>
      <c r="I2" s="70" t="s">
        <v>680</v>
      </c>
    </row>
    <row r="3" spans="2:9" ht="30" customHeight="1">
      <c r="B3" s="57" t="s">
        <v>194</v>
      </c>
      <c r="C3" s="34" t="s">
        <v>50</v>
      </c>
      <c r="D3" s="71" t="s">
        <v>2</v>
      </c>
      <c r="E3" s="62" t="s">
        <v>3</v>
      </c>
      <c r="F3" s="57" t="s">
        <v>194</v>
      </c>
      <c r="G3" s="72" t="s">
        <v>50</v>
      </c>
      <c r="H3" s="71" t="s">
        <v>2</v>
      </c>
      <c r="I3" s="62" t="s">
        <v>3</v>
      </c>
    </row>
    <row r="4" spans="2:9" ht="23.25" customHeight="1">
      <c r="B4" s="48"/>
      <c r="C4" s="73"/>
      <c r="D4" s="74"/>
      <c r="E4" s="75"/>
      <c r="F4" s="48"/>
      <c r="G4" s="76"/>
      <c r="H4" s="50"/>
      <c r="I4" s="51"/>
    </row>
    <row r="5" spans="2:9" ht="23.25" customHeight="1">
      <c r="B5" s="52" t="s">
        <v>57</v>
      </c>
      <c r="C5" s="236">
        <f>SUM(D5:E5)</f>
        <v>3539</v>
      </c>
      <c r="D5" s="237">
        <v>1814</v>
      </c>
      <c r="E5" s="238">
        <v>1725</v>
      </c>
      <c r="F5" s="52" t="s">
        <v>58</v>
      </c>
      <c r="G5" s="239">
        <f>SUM(H5:I5)</f>
        <v>677</v>
      </c>
      <c r="H5" s="63">
        <v>194</v>
      </c>
      <c r="I5" s="64">
        <v>483</v>
      </c>
    </row>
    <row r="6" spans="2:9" ht="18" customHeight="1">
      <c r="B6" s="53">
        <v>60</v>
      </c>
      <c r="C6" s="240">
        <f aca="true" t="shared" si="0" ref="C6:C40">SUM(D6:E6)</f>
        <v>714</v>
      </c>
      <c r="D6" s="241">
        <v>376</v>
      </c>
      <c r="E6" s="242">
        <v>338</v>
      </c>
      <c r="F6" s="53">
        <v>90</v>
      </c>
      <c r="G6" s="243">
        <f aca="true" t="shared" si="1" ref="G6:G21">SUM(H6:I6)</f>
        <v>205</v>
      </c>
      <c r="H6" s="23">
        <v>59</v>
      </c>
      <c r="I6" s="244">
        <v>146</v>
      </c>
    </row>
    <row r="7" spans="2:9" ht="18" customHeight="1">
      <c r="B7" s="53">
        <v>61</v>
      </c>
      <c r="C7" s="240">
        <f t="shared" si="0"/>
        <v>736</v>
      </c>
      <c r="D7" s="241">
        <v>375</v>
      </c>
      <c r="E7" s="242">
        <v>361</v>
      </c>
      <c r="F7" s="53">
        <v>91</v>
      </c>
      <c r="G7" s="243">
        <f t="shared" si="1"/>
        <v>175</v>
      </c>
      <c r="H7" s="23">
        <v>51</v>
      </c>
      <c r="I7" s="244">
        <v>124</v>
      </c>
    </row>
    <row r="8" spans="2:9" ht="18" customHeight="1">
      <c r="B8" s="53">
        <v>62</v>
      </c>
      <c r="C8" s="240">
        <f t="shared" si="0"/>
        <v>710</v>
      </c>
      <c r="D8" s="241">
        <v>370</v>
      </c>
      <c r="E8" s="242">
        <v>340</v>
      </c>
      <c r="F8" s="53">
        <v>92</v>
      </c>
      <c r="G8" s="243">
        <f t="shared" si="1"/>
        <v>125</v>
      </c>
      <c r="H8" s="23">
        <v>38</v>
      </c>
      <c r="I8" s="244">
        <v>87</v>
      </c>
    </row>
    <row r="9" spans="2:9" ht="18" customHeight="1">
      <c r="B9" s="53">
        <v>63</v>
      </c>
      <c r="C9" s="240">
        <f t="shared" si="0"/>
        <v>710</v>
      </c>
      <c r="D9" s="241">
        <v>373</v>
      </c>
      <c r="E9" s="242">
        <v>337</v>
      </c>
      <c r="F9" s="53">
        <v>93</v>
      </c>
      <c r="G9" s="243">
        <f t="shared" si="1"/>
        <v>107</v>
      </c>
      <c r="H9" s="23">
        <v>28</v>
      </c>
      <c r="I9" s="244">
        <v>79</v>
      </c>
    </row>
    <row r="10" spans="2:9" ht="18" customHeight="1">
      <c r="B10" s="53">
        <v>64</v>
      </c>
      <c r="C10" s="240">
        <f t="shared" si="0"/>
        <v>669</v>
      </c>
      <c r="D10" s="241">
        <v>320</v>
      </c>
      <c r="E10" s="242">
        <v>349</v>
      </c>
      <c r="F10" s="53">
        <v>94</v>
      </c>
      <c r="G10" s="243">
        <f t="shared" si="1"/>
        <v>65</v>
      </c>
      <c r="H10" s="23">
        <v>18</v>
      </c>
      <c r="I10" s="244">
        <v>47</v>
      </c>
    </row>
    <row r="11" spans="2:21" ht="23.25" customHeight="1">
      <c r="B11" s="52" t="s">
        <v>285</v>
      </c>
      <c r="C11" s="236">
        <f t="shared" si="0"/>
        <v>3844</v>
      </c>
      <c r="D11" s="237">
        <v>1899</v>
      </c>
      <c r="E11" s="238">
        <v>1945</v>
      </c>
      <c r="F11" s="52" t="s">
        <v>286</v>
      </c>
      <c r="G11" s="239">
        <f t="shared" si="1"/>
        <v>164</v>
      </c>
      <c r="H11" s="63">
        <v>28</v>
      </c>
      <c r="I11" s="64">
        <v>136</v>
      </c>
      <c r="T11" s="77"/>
      <c r="U11" s="77"/>
    </row>
    <row r="12" spans="2:21" ht="18" customHeight="1">
      <c r="B12" s="53">
        <v>65</v>
      </c>
      <c r="C12" s="240">
        <f t="shared" si="0"/>
        <v>688</v>
      </c>
      <c r="D12" s="241">
        <v>357</v>
      </c>
      <c r="E12" s="242">
        <v>331</v>
      </c>
      <c r="F12" s="53">
        <v>95</v>
      </c>
      <c r="G12" s="243">
        <f t="shared" si="1"/>
        <v>53</v>
      </c>
      <c r="H12" s="241">
        <v>11</v>
      </c>
      <c r="I12" s="253">
        <v>42</v>
      </c>
      <c r="T12" s="78"/>
      <c r="U12" s="77"/>
    </row>
    <row r="13" spans="2:21" ht="18" customHeight="1">
      <c r="B13" s="53">
        <v>66</v>
      </c>
      <c r="C13" s="240">
        <f t="shared" si="0"/>
        <v>753</v>
      </c>
      <c r="D13" s="241">
        <v>379</v>
      </c>
      <c r="E13" s="242">
        <v>374</v>
      </c>
      <c r="F13" s="53">
        <v>96</v>
      </c>
      <c r="G13" s="243">
        <f t="shared" si="1"/>
        <v>37</v>
      </c>
      <c r="H13" s="241">
        <v>3</v>
      </c>
      <c r="I13" s="253">
        <v>34</v>
      </c>
      <c r="T13" s="77"/>
      <c r="U13" s="77"/>
    </row>
    <row r="14" spans="2:9" ht="18" customHeight="1">
      <c r="B14" s="53">
        <v>67</v>
      </c>
      <c r="C14" s="240">
        <f t="shared" si="0"/>
        <v>755</v>
      </c>
      <c r="D14" s="241">
        <v>374</v>
      </c>
      <c r="E14" s="242">
        <v>381</v>
      </c>
      <c r="F14" s="53">
        <v>97</v>
      </c>
      <c r="G14" s="243">
        <f t="shared" si="1"/>
        <v>30</v>
      </c>
      <c r="H14" s="241">
        <v>6</v>
      </c>
      <c r="I14" s="253">
        <v>24</v>
      </c>
    </row>
    <row r="15" spans="2:9" ht="18" customHeight="1">
      <c r="B15" s="53">
        <v>68</v>
      </c>
      <c r="C15" s="240">
        <f t="shared" si="0"/>
        <v>766</v>
      </c>
      <c r="D15" s="241">
        <v>360</v>
      </c>
      <c r="E15" s="242">
        <v>406</v>
      </c>
      <c r="F15" s="53">
        <v>98</v>
      </c>
      <c r="G15" s="243">
        <f t="shared" si="1"/>
        <v>25</v>
      </c>
      <c r="H15" s="241">
        <v>5</v>
      </c>
      <c r="I15" s="253">
        <v>20</v>
      </c>
    </row>
    <row r="16" spans="2:9" ht="18" customHeight="1">
      <c r="B16" s="53">
        <v>69</v>
      </c>
      <c r="C16" s="245">
        <f t="shared" si="0"/>
        <v>882</v>
      </c>
      <c r="D16" s="241">
        <v>429</v>
      </c>
      <c r="E16" s="242">
        <v>453</v>
      </c>
      <c r="F16" s="53">
        <v>99</v>
      </c>
      <c r="G16" s="243">
        <f t="shared" si="1"/>
        <v>19</v>
      </c>
      <c r="H16" s="241">
        <v>3</v>
      </c>
      <c r="I16" s="253">
        <v>16</v>
      </c>
    </row>
    <row r="17" spans="2:9" ht="23.25" customHeight="1">
      <c r="B17" s="52" t="s">
        <v>287</v>
      </c>
      <c r="C17" s="236">
        <f t="shared" si="0"/>
        <v>5215</v>
      </c>
      <c r="D17" s="237">
        <v>2452</v>
      </c>
      <c r="E17" s="238">
        <v>2763</v>
      </c>
      <c r="F17" s="52" t="s">
        <v>59</v>
      </c>
      <c r="G17" s="282">
        <f t="shared" si="1"/>
        <v>25</v>
      </c>
      <c r="H17" s="237">
        <v>1</v>
      </c>
      <c r="I17" s="64">
        <v>24</v>
      </c>
    </row>
    <row r="18" spans="2:9" ht="18" customHeight="1">
      <c r="B18" s="53">
        <v>70</v>
      </c>
      <c r="C18" s="240">
        <f t="shared" si="0"/>
        <v>950</v>
      </c>
      <c r="D18" s="241">
        <v>458</v>
      </c>
      <c r="E18" s="242">
        <v>492</v>
      </c>
      <c r="F18" s="53">
        <v>100</v>
      </c>
      <c r="G18" s="243">
        <f t="shared" si="1"/>
        <v>9</v>
      </c>
      <c r="H18" s="241" t="s">
        <v>682</v>
      </c>
      <c r="I18" s="253">
        <v>9</v>
      </c>
    </row>
    <row r="19" spans="2:9" ht="18" customHeight="1">
      <c r="B19" s="53">
        <v>71</v>
      </c>
      <c r="C19" s="240">
        <f t="shared" si="0"/>
        <v>970</v>
      </c>
      <c r="D19" s="241">
        <v>473</v>
      </c>
      <c r="E19" s="242">
        <v>497</v>
      </c>
      <c r="F19" s="53">
        <v>101</v>
      </c>
      <c r="G19" s="243">
        <f t="shared" si="1"/>
        <v>7</v>
      </c>
      <c r="H19" s="241">
        <v>1</v>
      </c>
      <c r="I19" s="253">
        <v>6</v>
      </c>
    </row>
    <row r="20" spans="2:9" ht="18" customHeight="1">
      <c r="B20" s="53">
        <v>72</v>
      </c>
      <c r="C20" s="240">
        <f t="shared" si="0"/>
        <v>1130</v>
      </c>
      <c r="D20" s="241">
        <v>528</v>
      </c>
      <c r="E20" s="242">
        <v>602</v>
      </c>
      <c r="F20" s="53">
        <v>102</v>
      </c>
      <c r="G20" s="243">
        <f t="shared" si="1"/>
        <v>5</v>
      </c>
      <c r="H20" s="241" t="s">
        <v>682</v>
      </c>
      <c r="I20" s="253">
        <v>5</v>
      </c>
    </row>
    <row r="21" spans="2:9" ht="18" customHeight="1">
      <c r="B21" s="53">
        <v>73</v>
      </c>
      <c r="C21" s="240">
        <f t="shared" si="0"/>
        <v>1075</v>
      </c>
      <c r="D21" s="241">
        <v>490</v>
      </c>
      <c r="E21" s="242">
        <v>585</v>
      </c>
      <c r="F21" s="79" t="s">
        <v>567</v>
      </c>
      <c r="G21" s="243">
        <f t="shared" si="1"/>
        <v>4</v>
      </c>
      <c r="H21" s="241" t="s">
        <v>682</v>
      </c>
      <c r="I21" s="253">
        <v>4</v>
      </c>
    </row>
    <row r="22" spans="2:9" ht="18" customHeight="1">
      <c r="B22" s="53">
        <v>74</v>
      </c>
      <c r="C22" s="245">
        <f t="shared" si="0"/>
        <v>1090</v>
      </c>
      <c r="D22" s="241">
        <v>503</v>
      </c>
      <c r="E22" s="242">
        <v>587</v>
      </c>
      <c r="F22" s="53" t="s">
        <v>331</v>
      </c>
      <c r="G22" s="241" t="s">
        <v>329</v>
      </c>
      <c r="H22" s="241" t="s">
        <v>682</v>
      </c>
      <c r="I22" s="242" t="s">
        <v>682</v>
      </c>
    </row>
    <row r="23" spans="2:9" ht="23.25" customHeight="1">
      <c r="B23" s="52" t="s">
        <v>288</v>
      </c>
      <c r="C23" s="236">
        <f t="shared" si="0"/>
        <v>4079</v>
      </c>
      <c r="D23" s="237">
        <v>1834</v>
      </c>
      <c r="E23" s="238">
        <v>2245</v>
      </c>
      <c r="F23" s="52"/>
      <c r="G23" s="80"/>
      <c r="H23" s="63"/>
      <c r="I23" s="64"/>
    </row>
    <row r="24" spans="2:9" ht="18" customHeight="1">
      <c r="B24" s="53">
        <v>75</v>
      </c>
      <c r="C24" s="240">
        <f t="shared" si="0"/>
        <v>770</v>
      </c>
      <c r="D24" s="241">
        <v>342</v>
      </c>
      <c r="E24" s="242">
        <v>428</v>
      </c>
      <c r="F24" s="53"/>
      <c r="G24" s="81"/>
      <c r="H24" s="82"/>
      <c r="I24" s="83"/>
    </row>
    <row r="25" spans="2:9" ht="18" customHeight="1">
      <c r="B25" s="53">
        <v>76</v>
      </c>
      <c r="C25" s="240">
        <f t="shared" si="0"/>
        <v>686</v>
      </c>
      <c r="D25" s="241">
        <v>305</v>
      </c>
      <c r="E25" s="242">
        <v>381</v>
      </c>
      <c r="F25" s="53"/>
      <c r="G25" s="81"/>
      <c r="H25" s="82"/>
      <c r="I25" s="83"/>
    </row>
    <row r="26" spans="2:9" ht="18" customHeight="1">
      <c r="B26" s="53">
        <v>77</v>
      </c>
      <c r="C26" s="240">
        <f t="shared" si="0"/>
        <v>840</v>
      </c>
      <c r="D26" s="241">
        <v>416</v>
      </c>
      <c r="E26" s="242">
        <v>424</v>
      </c>
      <c r="F26" s="53"/>
      <c r="G26" s="276"/>
      <c r="H26" s="82"/>
      <c r="I26" s="83"/>
    </row>
    <row r="27" spans="2:9" ht="18" customHeight="1">
      <c r="B27" s="53">
        <v>78</v>
      </c>
      <c r="C27" s="240">
        <f t="shared" si="0"/>
        <v>910</v>
      </c>
      <c r="D27" s="241">
        <v>387</v>
      </c>
      <c r="E27" s="242">
        <v>523</v>
      </c>
      <c r="F27" s="53"/>
      <c r="G27" s="81"/>
      <c r="H27" s="82"/>
      <c r="I27" s="83"/>
    </row>
    <row r="28" spans="2:9" ht="18" customHeight="1">
      <c r="B28" s="53">
        <v>79</v>
      </c>
      <c r="C28" s="245">
        <f t="shared" si="0"/>
        <v>873</v>
      </c>
      <c r="D28" s="241">
        <v>384</v>
      </c>
      <c r="E28" s="242">
        <v>489</v>
      </c>
      <c r="F28" s="53"/>
      <c r="G28" s="81"/>
      <c r="H28" s="82"/>
      <c r="I28" s="83"/>
    </row>
    <row r="29" spans="2:9" ht="23.25" customHeight="1">
      <c r="B29" s="52" t="s">
        <v>289</v>
      </c>
      <c r="C29" s="236">
        <f t="shared" si="0"/>
        <v>3308</v>
      </c>
      <c r="D29" s="237">
        <v>1383</v>
      </c>
      <c r="E29" s="238">
        <v>1925</v>
      </c>
      <c r="F29" s="52"/>
      <c r="G29" s="80"/>
      <c r="H29" s="63"/>
      <c r="I29" s="64"/>
    </row>
    <row r="30" spans="2:9" ht="18" customHeight="1">
      <c r="B30" s="53">
        <v>80</v>
      </c>
      <c r="C30" s="240">
        <f t="shared" si="0"/>
        <v>830</v>
      </c>
      <c r="D30" s="241">
        <v>359</v>
      </c>
      <c r="E30" s="242">
        <v>471</v>
      </c>
      <c r="F30" s="53"/>
      <c r="G30" s="81"/>
      <c r="H30" s="82"/>
      <c r="I30" s="83"/>
    </row>
    <row r="31" spans="2:9" ht="18" customHeight="1">
      <c r="B31" s="53">
        <v>81</v>
      </c>
      <c r="C31" s="240">
        <f t="shared" si="0"/>
        <v>754</v>
      </c>
      <c r="D31" s="241">
        <v>309</v>
      </c>
      <c r="E31" s="242">
        <v>445</v>
      </c>
      <c r="F31" s="53"/>
      <c r="G31" s="81"/>
      <c r="H31" s="82"/>
      <c r="I31" s="83"/>
    </row>
    <row r="32" spans="2:9" ht="18" customHeight="1">
      <c r="B32" s="53">
        <v>82</v>
      </c>
      <c r="C32" s="240">
        <f t="shared" si="0"/>
        <v>601</v>
      </c>
      <c r="D32" s="241">
        <v>251</v>
      </c>
      <c r="E32" s="242">
        <v>350</v>
      </c>
      <c r="F32" s="53"/>
      <c r="G32" s="81"/>
      <c r="H32" s="82"/>
      <c r="I32" s="83"/>
    </row>
    <row r="33" spans="2:9" ht="18" customHeight="1">
      <c r="B33" s="53">
        <v>83</v>
      </c>
      <c r="C33" s="240">
        <f t="shared" si="0"/>
        <v>550</v>
      </c>
      <c r="D33" s="241">
        <v>232</v>
      </c>
      <c r="E33" s="242">
        <v>318</v>
      </c>
      <c r="F33" s="53"/>
      <c r="G33" s="81"/>
      <c r="H33" s="82"/>
      <c r="I33" s="83"/>
    </row>
    <row r="34" spans="2:9" ht="18" customHeight="1">
      <c r="B34" s="53">
        <v>84</v>
      </c>
      <c r="C34" s="245">
        <f t="shared" si="0"/>
        <v>573</v>
      </c>
      <c r="D34" s="241">
        <v>232</v>
      </c>
      <c r="E34" s="242">
        <v>341</v>
      </c>
      <c r="F34" s="53"/>
      <c r="G34" s="81"/>
      <c r="H34" s="82"/>
      <c r="I34" s="83"/>
    </row>
    <row r="35" spans="2:9" ht="23.25" customHeight="1">
      <c r="B35" s="52" t="s">
        <v>79</v>
      </c>
      <c r="C35" s="246">
        <f t="shared" si="0"/>
        <v>1885</v>
      </c>
      <c r="D35" s="237">
        <v>769</v>
      </c>
      <c r="E35" s="238">
        <v>1116</v>
      </c>
      <c r="F35" s="52"/>
      <c r="G35" s="80"/>
      <c r="H35" s="63"/>
      <c r="I35" s="64"/>
    </row>
    <row r="36" spans="2:9" ht="18" customHeight="1">
      <c r="B36" s="53">
        <v>85</v>
      </c>
      <c r="C36" s="247">
        <f t="shared" si="0"/>
        <v>469</v>
      </c>
      <c r="D36" s="241">
        <v>217</v>
      </c>
      <c r="E36" s="242">
        <v>252</v>
      </c>
      <c r="F36" s="53"/>
      <c r="G36" s="81"/>
      <c r="H36" s="82"/>
      <c r="I36" s="83"/>
    </row>
    <row r="37" spans="2:9" ht="18" customHeight="1">
      <c r="B37" s="53">
        <v>86</v>
      </c>
      <c r="C37" s="186">
        <f t="shared" si="0"/>
        <v>456</v>
      </c>
      <c r="D37" s="241">
        <v>177</v>
      </c>
      <c r="E37" s="242">
        <v>279</v>
      </c>
      <c r="F37" s="53"/>
      <c r="G37" s="81"/>
      <c r="H37" s="82"/>
      <c r="I37" s="83"/>
    </row>
    <row r="38" spans="2:9" ht="18" customHeight="1">
      <c r="B38" s="53">
        <v>87</v>
      </c>
      <c r="C38" s="186">
        <f t="shared" si="0"/>
        <v>356</v>
      </c>
      <c r="D38" s="241">
        <v>135</v>
      </c>
      <c r="E38" s="242">
        <v>221</v>
      </c>
      <c r="F38" s="53"/>
      <c r="G38" s="81"/>
      <c r="H38" s="82"/>
      <c r="I38" s="83"/>
    </row>
    <row r="39" spans="2:9" ht="18" customHeight="1">
      <c r="B39" s="53">
        <v>88</v>
      </c>
      <c r="C39" s="186">
        <f t="shared" si="0"/>
        <v>341</v>
      </c>
      <c r="D39" s="241">
        <v>139</v>
      </c>
      <c r="E39" s="242">
        <v>202</v>
      </c>
      <c r="F39" s="53"/>
      <c r="G39" s="81"/>
      <c r="H39" s="82"/>
      <c r="I39" s="83"/>
    </row>
    <row r="40" spans="2:9" ht="18" customHeight="1">
      <c r="B40" s="54">
        <v>89</v>
      </c>
      <c r="C40" s="248">
        <f t="shared" si="0"/>
        <v>263</v>
      </c>
      <c r="D40" s="249">
        <v>101</v>
      </c>
      <c r="E40" s="250">
        <v>162</v>
      </c>
      <c r="F40" s="54"/>
      <c r="G40" s="84"/>
      <c r="H40" s="85"/>
      <c r="I40" s="86"/>
    </row>
  </sheetData>
  <sheetProtection formatCells="0"/>
  <dataValidations count="1">
    <dataValidation type="list" allowBlank="1" sqref="H12:I16 H18:I22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zoomScalePageLayoutView="0" workbookViewId="0" topLeftCell="A1">
      <selection activeCell="A1" sqref="A1"/>
    </sheetView>
  </sheetViews>
  <sheetFormatPr defaultColWidth="9.00390625" defaultRowHeight="15" customHeight="1"/>
  <cols>
    <col min="1" max="1" width="2.375" style="32" customWidth="1"/>
    <col min="2" max="2" width="15.00390625" style="32" customWidth="1"/>
    <col min="3" max="6" width="13.125" style="32" customWidth="1"/>
    <col min="7" max="7" width="15.375" style="32" customWidth="1"/>
    <col min="8" max="8" width="4.375" style="32" customWidth="1"/>
    <col min="9" max="9" width="12.375" style="32" customWidth="1"/>
    <col min="10" max="27" width="9.00390625" style="32" customWidth="1"/>
    <col min="28" max="16384" width="9.00390625" style="32" customWidth="1"/>
  </cols>
  <sheetData>
    <row r="1" ht="22.5" customHeight="1">
      <c r="A1" s="31" t="s">
        <v>692</v>
      </c>
    </row>
    <row r="2" ht="15" customHeight="1">
      <c r="G2" s="33" t="s">
        <v>674</v>
      </c>
    </row>
    <row r="3" spans="2:7" ht="18.75" customHeight="1">
      <c r="B3" s="409" t="s">
        <v>330</v>
      </c>
      <c r="C3" s="411" t="s">
        <v>0</v>
      </c>
      <c r="D3" s="409" t="s">
        <v>257</v>
      </c>
      <c r="E3" s="409"/>
      <c r="F3" s="409"/>
      <c r="G3" s="413" t="s">
        <v>275</v>
      </c>
    </row>
    <row r="4" spans="2:7" ht="18.75" customHeight="1">
      <c r="B4" s="410"/>
      <c r="C4" s="412"/>
      <c r="D4" s="184" t="s">
        <v>50</v>
      </c>
      <c r="E4" s="185" t="s">
        <v>2</v>
      </c>
      <c r="F4" s="185" t="s">
        <v>3</v>
      </c>
      <c r="G4" s="413"/>
    </row>
    <row r="5" spans="2:7" ht="37.5" customHeight="1">
      <c r="B5" s="254" t="s">
        <v>1</v>
      </c>
      <c r="C5" s="222">
        <f>SUM(C6:C31)</f>
        <v>2059057</v>
      </c>
      <c r="D5" s="190">
        <f>SUM(E5:F5)</f>
        <v>4191666</v>
      </c>
      <c r="E5" s="189">
        <f>SUM(E6:E31)</f>
        <v>2065343</v>
      </c>
      <c r="F5" s="189">
        <f>SUM(F6:F31)</f>
        <v>2126323</v>
      </c>
      <c r="G5" s="256">
        <f>ROUND(D5/$D$5*100,4)</f>
        <v>100</v>
      </c>
    </row>
    <row r="6" spans="2:12" ht="23.25" customHeight="1">
      <c r="B6" s="257" t="s">
        <v>24</v>
      </c>
      <c r="C6" s="18">
        <v>276046</v>
      </c>
      <c r="D6" s="19">
        <f aca="true" t="shared" si="0" ref="D6:D31">SUM(E6:F6)</f>
        <v>561758</v>
      </c>
      <c r="E6" s="20">
        <v>280789</v>
      </c>
      <c r="F6" s="20">
        <v>280969</v>
      </c>
      <c r="G6" s="258">
        <f aca="true" t="shared" si="1" ref="G6:G31">ROUND(D6/$D$5*100,4)</f>
        <v>13.4018</v>
      </c>
      <c r="I6" s="41"/>
      <c r="J6" s="41"/>
      <c r="K6" s="41"/>
      <c r="L6" s="41"/>
    </row>
    <row r="7" spans="2:16" ht="23.25" customHeight="1">
      <c r="B7" s="259" t="s">
        <v>25</v>
      </c>
      <c r="C7" s="21">
        <v>94682</v>
      </c>
      <c r="D7" s="22">
        <f t="shared" si="0"/>
        <v>185124</v>
      </c>
      <c r="E7" s="23">
        <v>91887</v>
      </c>
      <c r="F7" s="23">
        <v>93237</v>
      </c>
      <c r="G7" s="260">
        <f t="shared" si="1"/>
        <v>4.4165</v>
      </c>
      <c r="P7" s="192"/>
    </row>
    <row r="8" spans="2:7" ht="23.25" customHeight="1">
      <c r="B8" s="259" t="s">
        <v>26</v>
      </c>
      <c r="C8" s="21">
        <v>78187</v>
      </c>
      <c r="D8" s="22">
        <f t="shared" si="0"/>
        <v>148025</v>
      </c>
      <c r="E8" s="23">
        <v>70796</v>
      </c>
      <c r="F8" s="23">
        <v>77229</v>
      </c>
      <c r="G8" s="260">
        <f t="shared" si="1"/>
        <v>3.5314</v>
      </c>
    </row>
    <row r="9" spans="2:7" ht="23.25" customHeight="1">
      <c r="B9" s="259" t="s">
        <v>27</v>
      </c>
      <c r="C9" s="21">
        <v>96169</v>
      </c>
      <c r="D9" s="22">
        <f t="shared" si="0"/>
        <v>190590</v>
      </c>
      <c r="E9" s="23">
        <v>93133</v>
      </c>
      <c r="F9" s="23">
        <v>97457</v>
      </c>
      <c r="G9" s="260">
        <f t="shared" si="1"/>
        <v>4.5469</v>
      </c>
    </row>
    <row r="10" spans="2:7" ht="23.25" customHeight="1">
      <c r="B10" s="261" t="s">
        <v>28</v>
      </c>
      <c r="C10" s="24">
        <v>64324</v>
      </c>
      <c r="D10" s="25">
        <f t="shared" si="0"/>
        <v>131124</v>
      </c>
      <c r="E10" s="26">
        <v>65846</v>
      </c>
      <c r="F10" s="26">
        <v>65278</v>
      </c>
      <c r="G10" s="262">
        <f t="shared" si="1"/>
        <v>3.1282</v>
      </c>
    </row>
    <row r="11" spans="2:7" ht="23.25" customHeight="1">
      <c r="B11" s="259" t="s">
        <v>29</v>
      </c>
      <c r="C11" s="21">
        <v>127939</v>
      </c>
      <c r="D11" s="22">
        <f t="shared" si="0"/>
        <v>260253</v>
      </c>
      <c r="E11" s="23">
        <v>130324</v>
      </c>
      <c r="F11" s="23">
        <v>129929</v>
      </c>
      <c r="G11" s="258">
        <f t="shared" si="1"/>
        <v>6.2088</v>
      </c>
    </row>
    <row r="12" spans="2:7" ht="23.25" customHeight="1">
      <c r="B12" s="259" t="s">
        <v>30</v>
      </c>
      <c r="C12" s="21">
        <v>55690</v>
      </c>
      <c r="D12" s="22">
        <f t="shared" si="0"/>
        <v>113829</v>
      </c>
      <c r="E12" s="23">
        <v>56574</v>
      </c>
      <c r="F12" s="23">
        <v>57255</v>
      </c>
      <c r="G12" s="260">
        <f t="shared" si="1"/>
        <v>2.7156</v>
      </c>
    </row>
    <row r="13" spans="2:7" ht="23.25" customHeight="1">
      <c r="B13" s="259" t="s">
        <v>31</v>
      </c>
      <c r="C13" s="21">
        <v>121783</v>
      </c>
      <c r="D13" s="22">
        <f t="shared" si="0"/>
        <v>237939</v>
      </c>
      <c r="E13" s="23">
        <v>115778</v>
      </c>
      <c r="F13" s="23">
        <v>122161</v>
      </c>
      <c r="G13" s="260">
        <f t="shared" si="1"/>
        <v>5.6765</v>
      </c>
    </row>
    <row r="14" spans="2:7" ht="23.25" customHeight="1">
      <c r="B14" s="259" t="s">
        <v>32</v>
      </c>
      <c r="C14" s="21">
        <v>202985</v>
      </c>
      <c r="D14" s="22">
        <f t="shared" si="0"/>
        <v>430385</v>
      </c>
      <c r="E14" s="23">
        <v>210497</v>
      </c>
      <c r="F14" s="23">
        <v>219888</v>
      </c>
      <c r="G14" s="260">
        <f t="shared" si="1"/>
        <v>10.2676</v>
      </c>
    </row>
    <row r="15" spans="2:7" ht="23.25" customHeight="1">
      <c r="B15" s="259" t="s">
        <v>33</v>
      </c>
      <c r="C15" s="21">
        <v>62328</v>
      </c>
      <c r="D15" s="22">
        <f t="shared" si="0"/>
        <v>124617</v>
      </c>
      <c r="E15" s="23">
        <v>61271</v>
      </c>
      <c r="F15" s="23">
        <v>63346</v>
      </c>
      <c r="G15" s="262">
        <f t="shared" si="1"/>
        <v>2.973</v>
      </c>
    </row>
    <row r="16" spans="2:7" ht="23.25" customHeight="1">
      <c r="B16" s="257" t="s">
        <v>34</v>
      </c>
      <c r="C16" s="18">
        <v>94183</v>
      </c>
      <c r="D16" s="19">
        <f t="shared" si="0"/>
        <v>195361</v>
      </c>
      <c r="E16" s="20">
        <v>95754</v>
      </c>
      <c r="F16" s="20">
        <v>99607</v>
      </c>
      <c r="G16" s="258">
        <f t="shared" si="1"/>
        <v>4.6607</v>
      </c>
    </row>
    <row r="17" spans="2:7" ht="23.25" customHeight="1">
      <c r="B17" s="259" t="s">
        <v>36</v>
      </c>
      <c r="C17" s="21">
        <v>91736</v>
      </c>
      <c r="D17" s="22">
        <f t="shared" si="0"/>
        <v>187304</v>
      </c>
      <c r="E17" s="23">
        <v>93665</v>
      </c>
      <c r="F17" s="23">
        <v>93639</v>
      </c>
      <c r="G17" s="260">
        <f t="shared" si="1"/>
        <v>4.4685</v>
      </c>
    </row>
    <row r="18" spans="2:7" ht="23.25" customHeight="1">
      <c r="B18" s="259" t="s">
        <v>35</v>
      </c>
      <c r="C18" s="21">
        <v>74846</v>
      </c>
      <c r="D18" s="22">
        <f t="shared" si="0"/>
        <v>151695</v>
      </c>
      <c r="E18" s="23">
        <v>73803</v>
      </c>
      <c r="F18" s="23">
        <v>77892</v>
      </c>
      <c r="G18" s="260">
        <f t="shared" si="1"/>
        <v>3.619</v>
      </c>
    </row>
    <row r="19" spans="2:8" ht="23.25" customHeight="1">
      <c r="B19" s="259" t="s">
        <v>37</v>
      </c>
      <c r="C19" s="21">
        <v>62992</v>
      </c>
      <c r="D19" s="22">
        <f t="shared" si="0"/>
        <v>127792</v>
      </c>
      <c r="E19" s="23">
        <v>62913</v>
      </c>
      <c r="F19" s="23">
        <v>64879</v>
      </c>
      <c r="G19" s="260">
        <f t="shared" si="1"/>
        <v>3.0487</v>
      </c>
      <c r="H19" s="192"/>
    </row>
    <row r="20" spans="2:8" ht="23.25" customHeight="1">
      <c r="B20" s="261" t="s">
        <v>38</v>
      </c>
      <c r="C20" s="24">
        <v>38957</v>
      </c>
      <c r="D20" s="25">
        <f t="shared" si="0"/>
        <v>76317</v>
      </c>
      <c r="E20" s="26">
        <v>37105</v>
      </c>
      <c r="F20" s="26">
        <v>39212</v>
      </c>
      <c r="G20" s="262">
        <f t="shared" si="1"/>
        <v>1.8207</v>
      </c>
      <c r="H20" s="192"/>
    </row>
    <row r="21" spans="2:13" ht="23.25" customHeight="1">
      <c r="B21" s="259" t="s">
        <v>39</v>
      </c>
      <c r="C21" s="21">
        <v>30086</v>
      </c>
      <c r="D21" s="22">
        <f t="shared" si="0"/>
        <v>56274</v>
      </c>
      <c r="E21" s="23">
        <v>28120</v>
      </c>
      <c r="F21" s="23">
        <v>28154</v>
      </c>
      <c r="G21" s="258">
        <f t="shared" si="1"/>
        <v>1.3425</v>
      </c>
      <c r="H21" s="192"/>
      <c r="M21" s="192"/>
    </row>
    <row r="22" spans="2:8" ht="23.25" customHeight="1">
      <c r="B22" s="259" t="s">
        <v>40</v>
      </c>
      <c r="C22" s="21">
        <v>43134</v>
      </c>
      <c r="D22" s="22">
        <f t="shared" si="0"/>
        <v>83022</v>
      </c>
      <c r="E22" s="23">
        <v>40175</v>
      </c>
      <c r="F22" s="23">
        <v>42847</v>
      </c>
      <c r="G22" s="260">
        <f t="shared" si="1"/>
        <v>1.9806</v>
      </c>
      <c r="H22" s="192"/>
    </row>
    <row r="23" spans="2:8" ht="23.25" customHeight="1">
      <c r="B23" s="259" t="s">
        <v>41</v>
      </c>
      <c r="C23" s="21">
        <v>40049</v>
      </c>
      <c r="D23" s="22">
        <f t="shared" si="0"/>
        <v>85285</v>
      </c>
      <c r="E23" s="23">
        <v>41846</v>
      </c>
      <c r="F23" s="23">
        <v>43439</v>
      </c>
      <c r="G23" s="260">
        <f t="shared" si="1"/>
        <v>2.0346</v>
      </c>
      <c r="H23" s="192"/>
    </row>
    <row r="24" spans="2:8" ht="23.25" customHeight="1">
      <c r="B24" s="259" t="s">
        <v>42</v>
      </c>
      <c r="C24" s="21">
        <v>36502</v>
      </c>
      <c r="D24" s="22">
        <f t="shared" si="0"/>
        <v>74948</v>
      </c>
      <c r="E24" s="23">
        <v>36069</v>
      </c>
      <c r="F24" s="23">
        <v>38879</v>
      </c>
      <c r="G24" s="260">
        <f t="shared" si="1"/>
        <v>1.788</v>
      </c>
      <c r="H24" s="192"/>
    </row>
    <row r="25" spans="2:8" ht="23.25" customHeight="1">
      <c r="B25" s="259" t="s">
        <v>43</v>
      </c>
      <c r="C25" s="21">
        <v>55777</v>
      </c>
      <c r="D25" s="22">
        <f t="shared" si="0"/>
        <v>117091</v>
      </c>
      <c r="E25" s="23">
        <v>56926</v>
      </c>
      <c r="F25" s="23">
        <v>60165</v>
      </c>
      <c r="G25" s="262">
        <f t="shared" si="1"/>
        <v>2.7934</v>
      </c>
      <c r="H25" s="192"/>
    </row>
    <row r="26" spans="2:8" ht="23.25" customHeight="1">
      <c r="B26" s="257" t="s">
        <v>44</v>
      </c>
      <c r="C26" s="18">
        <v>32373</v>
      </c>
      <c r="D26" s="19">
        <f t="shared" si="0"/>
        <v>71872</v>
      </c>
      <c r="E26" s="20">
        <v>35768</v>
      </c>
      <c r="F26" s="20">
        <v>36104</v>
      </c>
      <c r="G26" s="258">
        <f t="shared" si="1"/>
        <v>1.7146</v>
      </c>
      <c r="H26" s="192"/>
    </row>
    <row r="27" spans="2:8" ht="23.25" customHeight="1">
      <c r="B27" s="259" t="s">
        <v>45</v>
      </c>
      <c r="C27" s="21">
        <v>73460</v>
      </c>
      <c r="D27" s="22">
        <f t="shared" si="0"/>
        <v>147528</v>
      </c>
      <c r="E27" s="23">
        <v>72250</v>
      </c>
      <c r="F27" s="23">
        <v>75278</v>
      </c>
      <c r="G27" s="260">
        <f t="shared" si="1"/>
        <v>3.5196</v>
      </c>
      <c r="H27" s="192"/>
    </row>
    <row r="28" spans="2:8" ht="23.25" customHeight="1">
      <c r="B28" s="259" t="s">
        <v>46</v>
      </c>
      <c r="C28" s="21">
        <v>41932</v>
      </c>
      <c r="D28" s="22">
        <f t="shared" si="0"/>
        <v>93007</v>
      </c>
      <c r="E28" s="23">
        <v>46672</v>
      </c>
      <c r="F28" s="23">
        <v>46335</v>
      </c>
      <c r="G28" s="260">
        <f t="shared" si="1"/>
        <v>2.2189</v>
      </c>
      <c r="H28" s="192"/>
    </row>
    <row r="29" spans="2:8" ht="23.25" customHeight="1">
      <c r="B29" s="259" t="s">
        <v>47</v>
      </c>
      <c r="C29" s="21">
        <v>26016</v>
      </c>
      <c r="D29" s="22">
        <f t="shared" si="0"/>
        <v>54609</v>
      </c>
      <c r="E29" s="23">
        <v>27607</v>
      </c>
      <c r="F29" s="23">
        <v>27002</v>
      </c>
      <c r="G29" s="260">
        <f t="shared" si="1"/>
        <v>1.3028</v>
      </c>
      <c r="H29" s="192"/>
    </row>
    <row r="30" spans="2:8" ht="23.25" customHeight="1">
      <c r="B30" s="261" t="s">
        <v>48</v>
      </c>
      <c r="C30" s="27">
        <v>36487</v>
      </c>
      <c r="D30" s="25">
        <f t="shared" si="0"/>
        <v>80112</v>
      </c>
      <c r="E30" s="26">
        <v>39892</v>
      </c>
      <c r="F30" s="26">
        <v>40220</v>
      </c>
      <c r="G30" s="262">
        <f t="shared" si="1"/>
        <v>1.9112</v>
      </c>
      <c r="H30" s="192"/>
    </row>
    <row r="31" spans="2:8" ht="23.25" customHeight="1">
      <c r="B31" s="255" t="s">
        <v>49</v>
      </c>
      <c r="C31" s="28">
        <v>100394</v>
      </c>
      <c r="D31" s="29">
        <f t="shared" si="0"/>
        <v>205805</v>
      </c>
      <c r="E31" s="30">
        <v>99883</v>
      </c>
      <c r="F31" s="30">
        <v>105922</v>
      </c>
      <c r="G31" s="263">
        <f t="shared" si="1"/>
        <v>4.9099</v>
      </c>
      <c r="H31" s="192"/>
    </row>
    <row r="32" spans="2:7" ht="15" customHeight="1">
      <c r="B32" s="142" t="s">
        <v>276</v>
      </c>
      <c r="C32" s="264"/>
      <c r="D32" s="264"/>
      <c r="E32" s="264"/>
      <c r="F32" s="264"/>
      <c r="G32" s="264"/>
    </row>
    <row r="33" spans="2:7" ht="15" customHeight="1">
      <c r="B33" s="46" t="s">
        <v>277</v>
      </c>
      <c r="C33" s="47"/>
      <c r="D33" s="47"/>
      <c r="E33" s="47"/>
      <c r="F33" s="47"/>
      <c r="G33" s="47"/>
    </row>
    <row r="34" spans="2:7" ht="15" customHeight="1">
      <c r="B34" s="68"/>
      <c r="C34" s="68"/>
      <c r="D34" s="68"/>
      <c r="E34" s="68"/>
      <c r="F34" s="68"/>
      <c r="G34" s="68"/>
    </row>
    <row r="35" spans="2:7" ht="15" customHeight="1">
      <c r="B35" s="68"/>
      <c r="C35" s="68"/>
      <c r="D35" s="68"/>
      <c r="E35" s="68"/>
      <c r="F35" s="68"/>
      <c r="G35" s="68"/>
    </row>
    <row r="36" spans="2:7" ht="15" customHeight="1">
      <c r="B36" s="68"/>
      <c r="C36" s="68"/>
      <c r="D36" s="68"/>
      <c r="E36" s="68"/>
      <c r="F36" s="68"/>
      <c r="G36" s="68"/>
    </row>
    <row r="37" spans="2:7" ht="15" customHeight="1">
      <c r="B37" s="68"/>
      <c r="C37" s="68"/>
      <c r="D37" s="68"/>
      <c r="E37" s="68"/>
      <c r="F37" s="68"/>
      <c r="G37" s="68"/>
    </row>
    <row r="38" spans="2:7" ht="15" customHeight="1">
      <c r="B38" s="68"/>
      <c r="C38" s="68"/>
      <c r="D38" s="68"/>
      <c r="E38" s="68"/>
      <c r="F38" s="68"/>
      <c r="G38" s="68"/>
    </row>
    <row r="39" spans="2:7" ht="15" customHeight="1">
      <c r="B39" s="68"/>
      <c r="C39" s="68"/>
      <c r="D39" s="68"/>
      <c r="E39" s="68"/>
      <c r="F39" s="68"/>
      <c r="G39" s="68"/>
    </row>
    <row r="40" spans="2:7" ht="15" customHeight="1">
      <c r="B40" s="68"/>
      <c r="C40" s="68"/>
      <c r="D40" s="68"/>
      <c r="E40" s="68"/>
      <c r="F40" s="68"/>
      <c r="G40" s="68"/>
    </row>
    <row r="41" spans="2:7" ht="15" customHeight="1">
      <c r="B41" s="68"/>
      <c r="C41" s="68"/>
      <c r="D41" s="68"/>
      <c r="E41" s="68"/>
      <c r="F41" s="68"/>
      <c r="G41" s="68"/>
    </row>
    <row r="42" spans="2:7" ht="15" customHeight="1">
      <c r="B42" s="68"/>
      <c r="C42" s="68"/>
      <c r="D42" s="68"/>
      <c r="E42" s="68"/>
      <c r="F42" s="68"/>
      <c r="G42" s="68"/>
    </row>
    <row r="43" spans="2:7" ht="15" customHeight="1">
      <c r="B43" s="68"/>
      <c r="C43" s="68"/>
      <c r="D43" s="68"/>
      <c r="E43" s="68"/>
      <c r="F43" s="68"/>
      <c r="G43" s="68"/>
    </row>
    <row r="44" spans="2:7" ht="15" customHeight="1">
      <c r="B44" s="68"/>
      <c r="C44" s="68"/>
      <c r="D44" s="68"/>
      <c r="E44" s="68"/>
      <c r="F44" s="68"/>
      <c r="G44" s="68"/>
    </row>
    <row r="45" spans="2:7" ht="15" customHeight="1">
      <c r="B45" s="68"/>
      <c r="C45" s="68"/>
      <c r="D45" s="68"/>
      <c r="E45" s="68"/>
      <c r="F45" s="68"/>
      <c r="G45" s="68"/>
    </row>
    <row r="46" spans="2:7" ht="15" customHeight="1">
      <c r="B46" s="68"/>
      <c r="C46" s="68"/>
      <c r="D46" s="68"/>
      <c r="E46" s="68"/>
      <c r="F46" s="68"/>
      <c r="G46" s="68"/>
    </row>
    <row r="47" spans="2:7" ht="15" customHeight="1">
      <c r="B47" s="68"/>
      <c r="C47" s="68"/>
      <c r="D47" s="68"/>
      <c r="E47" s="68"/>
      <c r="F47" s="68"/>
      <c r="G47" s="68"/>
    </row>
    <row r="48" spans="2:7" ht="15" customHeight="1">
      <c r="B48" s="68"/>
      <c r="C48" s="68"/>
      <c r="D48" s="68"/>
      <c r="E48" s="68"/>
      <c r="F48" s="68"/>
      <c r="G48" s="68"/>
    </row>
    <row r="49" spans="2:7" ht="15" customHeight="1">
      <c r="B49" s="68"/>
      <c r="C49" s="68"/>
      <c r="D49" s="68"/>
      <c r="E49" s="68"/>
      <c r="F49" s="68"/>
      <c r="G49" s="68"/>
    </row>
    <row r="50" spans="2:7" ht="15" customHeight="1">
      <c r="B50" s="68"/>
      <c r="C50" s="68"/>
      <c r="D50" s="68"/>
      <c r="E50" s="68"/>
      <c r="F50" s="68"/>
      <c r="G50" s="68"/>
    </row>
    <row r="51" spans="2:7" ht="15" customHeight="1">
      <c r="B51" s="68"/>
      <c r="C51" s="68"/>
      <c r="D51" s="68"/>
      <c r="E51" s="68"/>
      <c r="F51" s="68"/>
      <c r="G51" s="68"/>
    </row>
    <row r="52" spans="2:7" ht="15" customHeight="1">
      <c r="B52" s="68"/>
      <c r="C52" s="68"/>
      <c r="D52" s="68"/>
      <c r="E52" s="68"/>
      <c r="F52" s="68"/>
      <c r="G52" s="68"/>
    </row>
    <row r="53" spans="2:7" ht="15" customHeight="1">
      <c r="B53" s="68"/>
      <c r="C53" s="68"/>
      <c r="D53" s="68"/>
      <c r="E53" s="68"/>
      <c r="F53" s="68"/>
      <c r="G53" s="68"/>
    </row>
    <row r="54" spans="2:7" ht="15" customHeight="1">
      <c r="B54" s="68"/>
      <c r="C54" s="68"/>
      <c r="D54" s="68"/>
      <c r="E54" s="68"/>
      <c r="F54" s="68"/>
      <c r="G54" s="68"/>
    </row>
    <row r="55" spans="2:7" ht="15" customHeight="1">
      <c r="B55" s="68"/>
      <c r="C55" s="68"/>
      <c r="D55" s="68"/>
      <c r="E55" s="68"/>
      <c r="F55" s="68"/>
      <c r="G55" s="68"/>
    </row>
    <row r="56" spans="2:7" ht="15" customHeight="1">
      <c r="B56" s="68"/>
      <c r="C56" s="68"/>
      <c r="D56" s="68"/>
      <c r="E56" s="68"/>
      <c r="F56" s="68"/>
      <c r="G56" s="68"/>
    </row>
    <row r="57" spans="2:7" ht="15" customHeight="1">
      <c r="B57" s="68"/>
      <c r="C57" s="68"/>
      <c r="D57" s="68"/>
      <c r="E57" s="68"/>
      <c r="F57" s="68"/>
      <c r="G57" s="68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colBreaks count="1" manualBreakCount="1">
    <brk id="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8"/>
  <sheetViews>
    <sheetView showZeros="0" zoomScalePageLayoutView="0" workbookViewId="0" topLeftCell="A1">
      <selection activeCell="A1" sqref="A1"/>
    </sheetView>
  </sheetViews>
  <sheetFormatPr defaultColWidth="2.375" defaultRowHeight="15" customHeight="1"/>
  <cols>
    <col min="1" max="1" width="2.375" style="196" customWidth="1"/>
    <col min="2" max="2" width="1.875" style="196" customWidth="1"/>
    <col min="3" max="7" width="1.75390625" style="196" customWidth="1"/>
    <col min="8" max="8" width="1.875" style="196" customWidth="1"/>
    <col min="9" max="24" width="1.75390625" style="196" customWidth="1"/>
    <col min="25" max="25" width="2.25390625" style="196" customWidth="1"/>
    <col min="26" max="26" width="1.25" style="196" customWidth="1"/>
    <col min="27" max="39" width="1.75390625" style="196" customWidth="1"/>
    <col min="40" max="40" width="2.25390625" style="196" customWidth="1"/>
    <col min="41" max="41" width="1.25" style="196" customWidth="1"/>
    <col min="42" max="46" width="1.75390625" style="196" customWidth="1"/>
    <col min="47" max="47" width="2.25390625" style="196" customWidth="1"/>
    <col min="48" max="48" width="1.25" style="196" customWidth="1"/>
    <col min="49" max="51" width="1.875" style="196" customWidth="1"/>
    <col min="52" max="16384" width="2.375" style="196" customWidth="1"/>
  </cols>
  <sheetData>
    <row r="1" spans="1:25" ht="22.5" customHeight="1">
      <c r="A1" s="265" t="s">
        <v>693</v>
      </c>
      <c r="Y1" s="266"/>
    </row>
    <row r="2" spans="2:48" ht="15" customHeight="1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8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9" t="s">
        <v>579</v>
      </c>
    </row>
    <row r="3" spans="2:48" ht="21" customHeight="1">
      <c r="B3" s="433" t="s">
        <v>62</v>
      </c>
      <c r="C3" s="433"/>
      <c r="D3" s="433"/>
      <c r="E3" s="433"/>
      <c r="F3" s="433"/>
      <c r="G3" s="433"/>
      <c r="H3" s="433"/>
      <c r="I3" s="434" t="s">
        <v>60</v>
      </c>
      <c r="J3" s="430"/>
      <c r="K3" s="430"/>
      <c r="L3" s="430"/>
      <c r="M3" s="430"/>
      <c r="N3" s="430" t="s">
        <v>294</v>
      </c>
      <c r="O3" s="430"/>
      <c r="P3" s="430"/>
      <c r="Q3" s="430"/>
      <c r="R3" s="430"/>
      <c r="S3" s="430" t="s">
        <v>291</v>
      </c>
      <c r="T3" s="430"/>
      <c r="U3" s="430"/>
      <c r="V3" s="430"/>
      <c r="W3" s="430"/>
      <c r="X3" s="430" t="s">
        <v>295</v>
      </c>
      <c r="Y3" s="430"/>
      <c r="Z3" s="430"/>
      <c r="AA3" s="430"/>
      <c r="AB3" s="430"/>
      <c r="AC3" s="430" t="s">
        <v>293</v>
      </c>
      <c r="AD3" s="430"/>
      <c r="AE3" s="430"/>
      <c r="AF3" s="430"/>
      <c r="AG3" s="430"/>
      <c r="AH3" s="430" t="s">
        <v>195</v>
      </c>
      <c r="AI3" s="431"/>
      <c r="AJ3" s="431"/>
      <c r="AK3" s="431"/>
      <c r="AL3" s="431"/>
      <c r="AM3" s="430" t="s">
        <v>61</v>
      </c>
      <c r="AN3" s="430"/>
      <c r="AO3" s="430"/>
      <c r="AP3" s="430"/>
      <c r="AQ3" s="430"/>
      <c r="AR3" s="430" t="s">
        <v>292</v>
      </c>
      <c r="AS3" s="430"/>
      <c r="AT3" s="430"/>
      <c r="AU3" s="430"/>
      <c r="AV3" s="432"/>
    </row>
    <row r="4" spans="2:48" ht="18" customHeight="1">
      <c r="B4" s="491" t="s">
        <v>344</v>
      </c>
      <c r="C4" s="492"/>
      <c r="D4" s="492"/>
      <c r="E4" s="492" t="s">
        <v>663</v>
      </c>
      <c r="F4" s="492"/>
      <c r="G4" s="416" t="s">
        <v>343</v>
      </c>
      <c r="H4" s="417"/>
      <c r="I4" s="435">
        <v>169</v>
      </c>
      <c r="J4" s="425"/>
      <c r="K4" s="425"/>
      <c r="L4" s="425"/>
      <c r="M4" s="426"/>
      <c r="N4" s="424">
        <v>32</v>
      </c>
      <c r="O4" s="425"/>
      <c r="P4" s="425"/>
      <c r="Q4" s="425"/>
      <c r="R4" s="426"/>
      <c r="S4" s="424">
        <v>384</v>
      </c>
      <c r="T4" s="425"/>
      <c r="U4" s="425"/>
      <c r="V4" s="425"/>
      <c r="W4" s="426"/>
      <c r="X4" s="424">
        <v>54</v>
      </c>
      <c r="Y4" s="425"/>
      <c r="Z4" s="425"/>
      <c r="AA4" s="425"/>
      <c r="AB4" s="426"/>
      <c r="AC4" s="424">
        <v>24</v>
      </c>
      <c r="AD4" s="425"/>
      <c r="AE4" s="425"/>
      <c r="AF4" s="425"/>
      <c r="AG4" s="426"/>
      <c r="AH4" s="424">
        <v>273</v>
      </c>
      <c r="AI4" s="425"/>
      <c r="AJ4" s="425"/>
      <c r="AK4" s="425"/>
      <c r="AL4" s="426"/>
      <c r="AM4" s="424">
        <v>135</v>
      </c>
      <c r="AN4" s="425"/>
      <c r="AO4" s="425"/>
      <c r="AP4" s="425"/>
      <c r="AQ4" s="426"/>
      <c r="AR4" s="437">
        <f aca="true" t="shared" si="0" ref="AR4:AR13">SUM(I4:AQ4)</f>
        <v>1071</v>
      </c>
      <c r="AS4" s="438"/>
      <c r="AT4" s="438"/>
      <c r="AU4" s="438"/>
      <c r="AV4" s="439"/>
    </row>
    <row r="5" spans="2:48" ht="18" customHeight="1">
      <c r="B5" s="493"/>
      <c r="C5" s="414"/>
      <c r="D5" s="414"/>
      <c r="E5" s="414" t="s">
        <v>345</v>
      </c>
      <c r="F5" s="414"/>
      <c r="G5" s="414"/>
      <c r="H5" s="415"/>
      <c r="I5" s="436">
        <v>184</v>
      </c>
      <c r="J5" s="428"/>
      <c r="K5" s="428"/>
      <c r="L5" s="428"/>
      <c r="M5" s="429"/>
      <c r="N5" s="427">
        <v>28</v>
      </c>
      <c r="O5" s="428"/>
      <c r="P5" s="428"/>
      <c r="Q5" s="428"/>
      <c r="R5" s="429"/>
      <c r="S5" s="427">
        <v>416</v>
      </c>
      <c r="T5" s="428"/>
      <c r="U5" s="428"/>
      <c r="V5" s="428"/>
      <c r="W5" s="429"/>
      <c r="X5" s="427">
        <v>41</v>
      </c>
      <c r="Y5" s="428"/>
      <c r="Z5" s="428"/>
      <c r="AA5" s="428"/>
      <c r="AB5" s="429"/>
      <c r="AC5" s="427">
        <v>21</v>
      </c>
      <c r="AD5" s="428"/>
      <c r="AE5" s="428"/>
      <c r="AF5" s="428"/>
      <c r="AG5" s="429"/>
      <c r="AH5" s="427">
        <v>276</v>
      </c>
      <c r="AI5" s="428"/>
      <c r="AJ5" s="428"/>
      <c r="AK5" s="428"/>
      <c r="AL5" s="429"/>
      <c r="AM5" s="427">
        <v>134</v>
      </c>
      <c r="AN5" s="428"/>
      <c r="AO5" s="428"/>
      <c r="AP5" s="428"/>
      <c r="AQ5" s="429"/>
      <c r="AR5" s="418">
        <f t="shared" si="0"/>
        <v>1100</v>
      </c>
      <c r="AS5" s="419"/>
      <c r="AT5" s="419"/>
      <c r="AU5" s="419"/>
      <c r="AV5" s="420"/>
    </row>
    <row r="6" spans="2:48" ht="18" customHeight="1">
      <c r="B6" s="493"/>
      <c r="C6" s="414"/>
      <c r="D6" s="414"/>
      <c r="E6" s="414" t="s">
        <v>346</v>
      </c>
      <c r="F6" s="414"/>
      <c r="G6" s="414"/>
      <c r="H6" s="415"/>
      <c r="I6" s="436">
        <v>187</v>
      </c>
      <c r="J6" s="428"/>
      <c r="K6" s="428"/>
      <c r="L6" s="428"/>
      <c r="M6" s="429"/>
      <c r="N6" s="427">
        <v>28</v>
      </c>
      <c r="O6" s="428"/>
      <c r="P6" s="428"/>
      <c r="Q6" s="428"/>
      <c r="R6" s="429"/>
      <c r="S6" s="427">
        <v>413</v>
      </c>
      <c r="T6" s="428"/>
      <c r="U6" s="428"/>
      <c r="V6" s="428"/>
      <c r="W6" s="429"/>
      <c r="X6" s="427">
        <v>51</v>
      </c>
      <c r="Y6" s="428"/>
      <c r="Z6" s="428"/>
      <c r="AA6" s="428"/>
      <c r="AB6" s="429"/>
      <c r="AC6" s="427">
        <v>23</v>
      </c>
      <c r="AD6" s="428"/>
      <c r="AE6" s="428"/>
      <c r="AF6" s="428"/>
      <c r="AG6" s="429"/>
      <c r="AH6" s="427">
        <v>294</v>
      </c>
      <c r="AI6" s="428"/>
      <c r="AJ6" s="428"/>
      <c r="AK6" s="428"/>
      <c r="AL6" s="429"/>
      <c r="AM6" s="427">
        <v>163</v>
      </c>
      <c r="AN6" s="428"/>
      <c r="AO6" s="428"/>
      <c r="AP6" s="428"/>
      <c r="AQ6" s="429"/>
      <c r="AR6" s="418">
        <f t="shared" si="0"/>
        <v>1159</v>
      </c>
      <c r="AS6" s="419"/>
      <c r="AT6" s="419"/>
      <c r="AU6" s="419"/>
      <c r="AV6" s="420"/>
    </row>
    <row r="7" spans="2:48" ht="18" customHeight="1">
      <c r="B7" s="493"/>
      <c r="C7" s="414"/>
      <c r="D7" s="414"/>
      <c r="E7" s="414" t="s">
        <v>347</v>
      </c>
      <c r="F7" s="414"/>
      <c r="G7" s="414"/>
      <c r="H7" s="415"/>
      <c r="I7" s="436">
        <v>177</v>
      </c>
      <c r="J7" s="428"/>
      <c r="K7" s="428"/>
      <c r="L7" s="428"/>
      <c r="M7" s="429"/>
      <c r="N7" s="427">
        <v>33</v>
      </c>
      <c r="O7" s="428"/>
      <c r="P7" s="428"/>
      <c r="Q7" s="428"/>
      <c r="R7" s="429"/>
      <c r="S7" s="427">
        <v>465</v>
      </c>
      <c r="T7" s="428"/>
      <c r="U7" s="428"/>
      <c r="V7" s="428"/>
      <c r="W7" s="429"/>
      <c r="X7" s="427">
        <v>114</v>
      </c>
      <c r="Y7" s="428"/>
      <c r="Z7" s="428"/>
      <c r="AA7" s="428"/>
      <c r="AB7" s="429"/>
      <c r="AC7" s="427">
        <v>27</v>
      </c>
      <c r="AD7" s="428"/>
      <c r="AE7" s="428"/>
      <c r="AF7" s="428"/>
      <c r="AG7" s="429"/>
      <c r="AH7" s="427">
        <v>304</v>
      </c>
      <c r="AI7" s="428"/>
      <c r="AJ7" s="428"/>
      <c r="AK7" s="428"/>
      <c r="AL7" s="429"/>
      <c r="AM7" s="427">
        <v>249</v>
      </c>
      <c r="AN7" s="428"/>
      <c r="AO7" s="428"/>
      <c r="AP7" s="428"/>
      <c r="AQ7" s="429"/>
      <c r="AR7" s="418">
        <f t="shared" si="0"/>
        <v>1369</v>
      </c>
      <c r="AS7" s="419"/>
      <c r="AT7" s="419"/>
      <c r="AU7" s="419"/>
      <c r="AV7" s="420"/>
    </row>
    <row r="8" spans="2:48" ht="18" customHeight="1">
      <c r="B8" s="493"/>
      <c r="C8" s="414"/>
      <c r="D8" s="414"/>
      <c r="E8" s="414" t="s">
        <v>565</v>
      </c>
      <c r="F8" s="414"/>
      <c r="G8" s="414"/>
      <c r="H8" s="415"/>
      <c r="I8" s="440">
        <v>165</v>
      </c>
      <c r="J8" s="422"/>
      <c r="K8" s="422"/>
      <c r="L8" s="422"/>
      <c r="M8" s="423"/>
      <c r="N8" s="421">
        <v>35</v>
      </c>
      <c r="O8" s="422"/>
      <c r="P8" s="422"/>
      <c r="Q8" s="422"/>
      <c r="R8" s="423"/>
      <c r="S8" s="421">
        <v>528</v>
      </c>
      <c r="T8" s="422"/>
      <c r="U8" s="422"/>
      <c r="V8" s="422"/>
      <c r="W8" s="423"/>
      <c r="X8" s="421">
        <v>93</v>
      </c>
      <c r="Y8" s="422"/>
      <c r="Z8" s="422"/>
      <c r="AA8" s="422"/>
      <c r="AB8" s="423"/>
      <c r="AC8" s="421">
        <v>29</v>
      </c>
      <c r="AD8" s="422"/>
      <c r="AE8" s="422"/>
      <c r="AF8" s="422"/>
      <c r="AG8" s="423"/>
      <c r="AH8" s="421">
        <v>331</v>
      </c>
      <c r="AI8" s="422"/>
      <c r="AJ8" s="422"/>
      <c r="AK8" s="422"/>
      <c r="AL8" s="423"/>
      <c r="AM8" s="421">
        <v>246</v>
      </c>
      <c r="AN8" s="422"/>
      <c r="AO8" s="422"/>
      <c r="AP8" s="422"/>
      <c r="AQ8" s="423"/>
      <c r="AR8" s="418">
        <f t="shared" si="0"/>
        <v>1427</v>
      </c>
      <c r="AS8" s="419"/>
      <c r="AT8" s="419"/>
      <c r="AU8" s="419"/>
      <c r="AV8" s="420"/>
    </row>
    <row r="9" spans="2:48" ht="18" customHeight="1">
      <c r="B9" s="493"/>
      <c r="C9" s="414"/>
      <c r="D9" s="414"/>
      <c r="E9" s="414" t="s">
        <v>566</v>
      </c>
      <c r="F9" s="414"/>
      <c r="G9" s="414"/>
      <c r="H9" s="415"/>
      <c r="I9" s="440">
        <v>170</v>
      </c>
      <c r="J9" s="422"/>
      <c r="K9" s="422"/>
      <c r="L9" s="422"/>
      <c r="M9" s="423"/>
      <c r="N9" s="421">
        <v>39</v>
      </c>
      <c r="O9" s="422"/>
      <c r="P9" s="422"/>
      <c r="Q9" s="422"/>
      <c r="R9" s="423"/>
      <c r="S9" s="421">
        <v>581</v>
      </c>
      <c r="T9" s="422"/>
      <c r="U9" s="422"/>
      <c r="V9" s="422"/>
      <c r="W9" s="423"/>
      <c r="X9" s="421">
        <v>66</v>
      </c>
      <c r="Y9" s="422"/>
      <c r="Z9" s="422"/>
      <c r="AA9" s="422"/>
      <c r="AB9" s="423"/>
      <c r="AC9" s="421">
        <v>28</v>
      </c>
      <c r="AD9" s="422"/>
      <c r="AE9" s="422"/>
      <c r="AF9" s="422"/>
      <c r="AG9" s="423"/>
      <c r="AH9" s="421">
        <v>347</v>
      </c>
      <c r="AI9" s="422"/>
      <c r="AJ9" s="422"/>
      <c r="AK9" s="422"/>
      <c r="AL9" s="423"/>
      <c r="AM9" s="421">
        <v>357</v>
      </c>
      <c r="AN9" s="422"/>
      <c r="AO9" s="422"/>
      <c r="AP9" s="422"/>
      <c r="AQ9" s="423"/>
      <c r="AR9" s="418">
        <f t="shared" si="0"/>
        <v>1588</v>
      </c>
      <c r="AS9" s="419"/>
      <c r="AT9" s="419"/>
      <c r="AU9" s="419"/>
      <c r="AV9" s="420"/>
    </row>
    <row r="10" spans="2:48" ht="18" customHeight="1">
      <c r="B10" s="493"/>
      <c r="C10" s="414"/>
      <c r="D10" s="414"/>
      <c r="E10" s="414" t="s">
        <v>570</v>
      </c>
      <c r="F10" s="414"/>
      <c r="G10" s="414"/>
      <c r="H10" s="415"/>
      <c r="I10" s="440">
        <v>174</v>
      </c>
      <c r="J10" s="422"/>
      <c r="K10" s="422"/>
      <c r="L10" s="422"/>
      <c r="M10" s="423"/>
      <c r="N10" s="421">
        <v>33</v>
      </c>
      <c r="O10" s="422"/>
      <c r="P10" s="422"/>
      <c r="Q10" s="422"/>
      <c r="R10" s="423"/>
      <c r="S10" s="421">
        <v>591</v>
      </c>
      <c r="T10" s="422"/>
      <c r="U10" s="422"/>
      <c r="V10" s="422"/>
      <c r="W10" s="423"/>
      <c r="X10" s="421">
        <v>58</v>
      </c>
      <c r="Y10" s="422"/>
      <c r="Z10" s="422"/>
      <c r="AA10" s="422"/>
      <c r="AB10" s="423"/>
      <c r="AC10" s="421">
        <v>27</v>
      </c>
      <c r="AD10" s="422"/>
      <c r="AE10" s="422"/>
      <c r="AF10" s="422"/>
      <c r="AG10" s="423"/>
      <c r="AH10" s="421">
        <v>351</v>
      </c>
      <c r="AI10" s="422"/>
      <c r="AJ10" s="422"/>
      <c r="AK10" s="422"/>
      <c r="AL10" s="423"/>
      <c r="AM10" s="421">
        <v>406</v>
      </c>
      <c r="AN10" s="422"/>
      <c r="AO10" s="422"/>
      <c r="AP10" s="422"/>
      <c r="AQ10" s="423"/>
      <c r="AR10" s="418">
        <f t="shared" si="0"/>
        <v>1640</v>
      </c>
      <c r="AS10" s="419"/>
      <c r="AT10" s="419"/>
      <c r="AU10" s="419"/>
      <c r="AV10" s="420"/>
    </row>
    <row r="11" spans="2:48" ht="18" customHeight="1">
      <c r="B11" s="493" t="s">
        <v>665</v>
      </c>
      <c r="C11" s="414"/>
      <c r="D11" s="414"/>
      <c r="E11" s="414" t="s">
        <v>571</v>
      </c>
      <c r="F11" s="414"/>
      <c r="G11" s="414" t="s">
        <v>343</v>
      </c>
      <c r="H11" s="415"/>
      <c r="I11" s="440">
        <v>162</v>
      </c>
      <c r="J11" s="422"/>
      <c r="K11" s="422"/>
      <c r="L11" s="422"/>
      <c r="M11" s="423"/>
      <c r="N11" s="421">
        <v>29</v>
      </c>
      <c r="O11" s="422"/>
      <c r="P11" s="422"/>
      <c r="Q11" s="422"/>
      <c r="R11" s="423"/>
      <c r="S11" s="421">
        <v>599</v>
      </c>
      <c r="T11" s="422"/>
      <c r="U11" s="422"/>
      <c r="V11" s="422"/>
      <c r="W11" s="423"/>
      <c r="X11" s="421">
        <v>44</v>
      </c>
      <c r="Y11" s="422"/>
      <c r="Z11" s="422"/>
      <c r="AA11" s="422"/>
      <c r="AB11" s="423"/>
      <c r="AC11" s="421">
        <v>24</v>
      </c>
      <c r="AD11" s="422"/>
      <c r="AE11" s="422"/>
      <c r="AF11" s="422"/>
      <c r="AG11" s="423"/>
      <c r="AH11" s="421">
        <v>368</v>
      </c>
      <c r="AI11" s="422"/>
      <c r="AJ11" s="422"/>
      <c r="AK11" s="422"/>
      <c r="AL11" s="423"/>
      <c r="AM11" s="421">
        <v>506</v>
      </c>
      <c r="AN11" s="422"/>
      <c r="AO11" s="422"/>
      <c r="AP11" s="422"/>
      <c r="AQ11" s="423"/>
      <c r="AR11" s="418">
        <f t="shared" si="0"/>
        <v>1732</v>
      </c>
      <c r="AS11" s="419"/>
      <c r="AT11" s="419"/>
      <c r="AU11" s="419"/>
      <c r="AV11" s="420"/>
    </row>
    <row r="12" spans="2:48" ht="18" customHeight="1">
      <c r="B12" s="493"/>
      <c r="C12" s="414"/>
      <c r="D12" s="414"/>
      <c r="E12" s="414" t="s">
        <v>671</v>
      </c>
      <c r="F12" s="414"/>
      <c r="G12" s="414"/>
      <c r="H12" s="415"/>
      <c r="I12" s="440">
        <v>154</v>
      </c>
      <c r="J12" s="422"/>
      <c r="K12" s="422"/>
      <c r="L12" s="422"/>
      <c r="M12" s="423"/>
      <c r="N12" s="421">
        <v>29</v>
      </c>
      <c r="O12" s="422"/>
      <c r="P12" s="422"/>
      <c r="Q12" s="422"/>
      <c r="R12" s="423"/>
      <c r="S12" s="421">
        <v>593</v>
      </c>
      <c r="T12" s="422"/>
      <c r="U12" s="422"/>
      <c r="V12" s="422"/>
      <c r="W12" s="423"/>
      <c r="X12" s="421">
        <v>55</v>
      </c>
      <c r="Y12" s="422"/>
      <c r="Z12" s="422"/>
      <c r="AA12" s="422"/>
      <c r="AB12" s="423"/>
      <c r="AC12" s="421">
        <v>27</v>
      </c>
      <c r="AD12" s="422"/>
      <c r="AE12" s="422"/>
      <c r="AF12" s="422"/>
      <c r="AG12" s="423"/>
      <c r="AH12" s="421">
        <v>362</v>
      </c>
      <c r="AI12" s="422"/>
      <c r="AJ12" s="422"/>
      <c r="AK12" s="422"/>
      <c r="AL12" s="423"/>
      <c r="AM12" s="421">
        <v>563</v>
      </c>
      <c r="AN12" s="422"/>
      <c r="AO12" s="422"/>
      <c r="AP12" s="422"/>
      <c r="AQ12" s="423"/>
      <c r="AR12" s="418">
        <f t="shared" si="0"/>
        <v>1783</v>
      </c>
      <c r="AS12" s="419"/>
      <c r="AT12" s="419"/>
      <c r="AU12" s="419"/>
      <c r="AV12" s="420"/>
    </row>
    <row r="13" spans="2:48" s="32" customFormat="1" ht="18" customHeight="1">
      <c r="B13" s="494"/>
      <c r="C13" s="495"/>
      <c r="D13" s="495"/>
      <c r="E13" s="414" t="s">
        <v>675</v>
      </c>
      <c r="F13" s="414"/>
      <c r="G13" s="474"/>
      <c r="H13" s="475"/>
      <c r="I13" s="447">
        <v>153</v>
      </c>
      <c r="J13" s="446"/>
      <c r="K13" s="446"/>
      <c r="L13" s="446"/>
      <c r="M13" s="446"/>
      <c r="N13" s="446">
        <v>31</v>
      </c>
      <c r="O13" s="446"/>
      <c r="P13" s="446"/>
      <c r="Q13" s="446"/>
      <c r="R13" s="446"/>
      <c r="S13" s="446">
        <v>623</v>
      </c>
      <c r="T13" s="446"/>
      <c r="U13" s="446"/>
      <c r="V13" s="446"/>
      <c r="W13" s="446"/>
      <c r="X13" s="446">
        <v>51</v>
      </c>
      <c r="Y13" s="446"/>
      <c r="Z13" s="446"/>
      <c r="AA13" s="446"/>
      <c r="AB13" s="446"/>
      <c r="AC13" s="446">
        <v>28</v>
      </c>
      <c r="AD13" s="446"/>
      <c r="AE13" s="446"/>
      <c r="AF13" s="446"/>
      <c r="AG13" s="446"/>
      <c r="AH13" s="446">
        <v>379</v>
      </c>
      <c r="AI13" s="446"/>
      <c r="AJ13" s="446"/>
      <c r="AK13" s="446"/>
      <c r="AL13" s="446"/>
      <c r="AM13" s="446">
        <v>521</v>
      </c>
      <c r="AN13" s="446"/>
      <c r="AO13" s="446"/>
      <c r="AP13" s="446"/>
      <c r="AQ13" s="446"/>
      <c r="AR13" s="453">
        <f t="shared" si="0"/>
        <v>1786</v>
      </c>
      <c r="AS13" s="453"/>
      <c r="AT13" s="453"/>
      <c r="AU13" s="453"/>
      <c r="AV13" s="454"/>
    </row>
    <row r="14" spans="2:48" ht="15" customHeight="1">
      <c r="B14" s="267"/>
      <c r="C14" s="270"/>
      <c r="D14" s="270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</row>
    <row r="15" spans="2:48" ht="15" customHeight="1">
      <c r="B15" s="267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</row>
    <row r="16" ht="22.5" customHeight="1">
      <c r="A16" s="265" t="s">
        <v>695</v>
      </c>
    </row>
    <row r="17" spans="1:52" ht="15" customHeight="1">
      <c r="A17" s="3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87" t="s">
        <v>290</v>
      </c>
      <c r="AW17" s="32"/>
      <c r="AX17" s="32"/>
      <c r="AY17" s="32"/>
      <c r="AZ17" s="32"/>
    </row>
    <row r="18" spans="1:65" ht="21" customHeight="1">
      <c r="A18" s="32"/>
      <c r="B18" s="314" t="s">
        <v>185</v>
      </c>
      <c r="C18" s="327"/>
      <c r="D18" s="327"/>
      <c r="E18" s="327"/>
      <c r="F18" s="327"/>
      <c r="G18" s="327"/>
      <c r="H18" s="327"/>
      <c r="I18" s="327"/>
      <c r="J18" s="327"/>
      <c r="K18" s="341"/>
      <c r="L18" s="409" t="s">
        <v>297</v>
      </c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 t="s">
        <v>296</v>
      </c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55" t="s">
        <v>64</v>
      </c>
      <c r="AQ18" s="455"/>
      <c r="AR18" s="455"/>
      <c r="AS18" s="455"/>
      <c r="AT18" s="455"/>
      <c r="AU18" s="455"/>
      <c r="AV18" s="455"/>
      <c r="AW18" s="32"/>
      <c r="AX18" s="32"/>
      <c r="AY18" s="32"/>
      <c r="AZ18" s="32"/>
      <c r="BL18" s="296"/>
      <c r="BM18" s="296"/>
    </row>
    <row r="19" spans="1:52" ht="21" customHeight="1">
      <c r="A19" s="32"/>
      <c r="B19" s="315"/>
      <c r="C19" s="362"/>
      <c r="D19" s="362"/>
      <c r="E19" s="362"/>
      <c r="F19" s="362"/>
      <c r="G19" s="362"/>
      <c r="H19" s="362"/>
      <c r="I19" s="362"/>
      <c r="J19" s="362"/>
      <c r="K19" s="363"/>
      <c r="L19" s="441" t="s">
        <v>186</v>
      </c>
      <c r="M19" s="442"/>
      <c r="N19" s="442"/>
      <c r="O19" s="442"/>
      <c r="P19" s="330"/>
      <c r="Q19" s="444" t="s">
        <v>187</v>
      </c>
      <c r="R19" s="442"/>
      <c r="S19" s="442"/>
      <c r="T19" s="442"/>
      <c r="U19" s="445"/>
      <c r="V19" s="333" t="s">
        <v>63</v>
      </c>
      <c r="W19" s="442"/>
      <c r="X19" s="442"/>
      <c r="Y19" s="442"/>
      <c r="Z19" s="443"/>
      <c r="AA19" s="441" t="s">
        <v>188</v>
      </c>
      <c r="AB19" s="442"/>
      <c r="AC19" s="442"/>
      <c r="AD19" s="442"/>
      <c r="AE19" s="330"/>
      <c r="AF19" s="444" t="s">
        <v>189</v>
      </c>
      <c r="AG19" s="442"/>
      <c r="AH19" s="442"/>
      <c r="AI19" s="442"/>
      <c r="AJ19" s="445"/>
      <c r="AK19" s="333" t="s">
        <v>63</v>
      </c>
      <c r="AL19" s="442"/>
      <c r="AM19" s="442"/>
      <c r="AN19" s="442"/>
      <c r="AO19" s="443"/>
      <c r="AP19" s="455"/>
      <c r="AQ19" s="455"/>
      <c r="AR19" s="455"/>
      <c r="AS19" s="455"/>
      <c r="AT19" s="455"/>
      <c r="AU19" s="455"/>
      <c r="AV19" s="455"/>
      <c r="AW19" s="32"/>
      <c r="AX19" s="32"/>
      <c r="AY19" s="32"/>
      <c r="AZ19" s="32"/>
    </row>
    <row r="20" spans="1:52" ht="18" customHeight="1">
      <c r="A20" s="32"/>
      <c r="B20" s="464" t="s">
        <v>677</v>
      </c>
      <c r="C20" s="465"/>
      <c r="D20" s="465"/>
      <c r="E20" s="465"/>
      <c r="F20" s="465"/>
      <c r="G20" s="465"/>
      <c r="H20" s="465"/>
      <c r="I20" s="465"/>
      <c r="J20" s="465"/>
      <c r="K20" s="466"/>
      <c r="L20" s="459">
        <v>41</v>
      </c>
      <c r="M20" s="460"/>
      <c r="N20" s="460"/>
      <c r="O20" s="460"/>
      <c r="P20" s="461"/>
      <c r="Q20" s="462">
        <v>68</v>
      </c>
      <c r="R20" s="460"/>
      <c r="S20" s="460"/>
      <c r="T20" s="460"/>
      <c r="U20" s="463"/>
      <c r="V20" s="451">
        <f>L20-Q20</f>
        <v>-27</v>
      </c>
      <c r="W20" s="452"/>
      <c r="X20" s="452"/>
      <c r="Y20" s="452"/>
      <c r="Z20" s="272"/>
      <c r="AA20" s="467">
        <v>295</v>
      </c>
      <c r="AB20" s="449"/>
      <c r="AC20" s="449"/>
      <c r="AD20" s="449"/>
      <c r="AE20" s="468"/>
      <c r="AF20" s="448">
        <v>265</v>
      </c>
      <c r="AG20" s="449"/>
      <c r="AH20" s="449"/>
      <c r="AI20" s="449"/>
      <c r="AJ20" s="450"/>
      <c r="AK20" s="451">
        <f>AA20-AF20</f>
        <v>30</v>
      </c>
      <c r="AL20" s="452"/>
      <c r="AM20" s="452"/>
      <c r="AN20" s="452"/>
      <c r="AO20" s="272"/>
      <c r="AP20" s="488">
        <f>V20+AK20</f>
        <v>3</v>
      </c>
      <c r="AQ20" s="470"/>
      <c r="AR20" s="470"/>
      <c r="AS20" s="470"/>
      <c r="AT20" s="470"/>
      <c r="AU20" s="470"/>
      <c r="AV20" s="272"/>
      <c r="AW20" s="32"/>
      <c r="AX20" s="32"/>
      <c r="AY20" s="32"/>
      <c r="AZ20" s="32"/>
    </row>
    <row r="21" spans="1:52" ht="18" customHeight="1">
      <c r="A21" s="32"/>
      <c r="B21" s="456" t="s">
        <v>676</v>
      </c>
      <c r="C21" s="457"/>
      <c r="D21" s="457"/>
      <c r="E21" s="457"/>
      <c r="F21" s="457"/>
      <c r="G21" s="457"/>
      <c r="H21" s="457"/>
      <c r="I21" s="457"/>
      <c r="J21" s="457"/>
      <c r="K21" s="458"/>
      <c r="L21" s="459">
        <v>37</v>
      </c>
      <c r="M21" s="460"/>
      <c r="N21" s="460"/>
      <c r="O21" s="460"/>
      <c r="P21" s="461"/>
      <c r="Q21" s="462">
        <v>48</v>
      </c>
      <c r="R21" s="460"/>
      <c r="S21" s="460"/>
      <c r="T21" s="460"/>
      <c r="U21" s="463"/>
      <c r="V21" s="469">
        <f aca="true" t="shared" si="1" ref="V21:V32">L21-Q21</f>
        <v>-11</v>
      </c>
      <c r="W21" s="470"/>
      <c r="X21" s="470"/>
      <c r="Y21" s="470"/>
      <c r="Z21" s="273"/>
      <c r="AA21" s="459">
        <v>140</v>
      </c>
      <c r="AB21" s="460"/>
      <c r="AC21" s="460"/>
      <c r="AD21" s="460"/>
      <c r="AE21" s="461"/>
      <c r="AF21" s="462">
        <v>172</v>
      </c>
      <c r="AG21" s="460"/>
      <c r="AH21" s="460"/>
      <c r="AI21" s="460"/>
      <c r="AJ21" s="463"/>
      <c r="AK21" s="469">
        <f aca="true" t="shared" si="2" ref="AK21:AK32">AA21-AF21</f>
        <v>-32</v>
      </c>
      <c r="AL21" s="470"/>
      <c r="AM21" s="470"/>
      <c r="AN21" s="470"/>
      <c r="AO21" s="273"/>
      <c r="AP21" s="488">
        <f aca="true" t="shared" si="3" ref="AP21:AP32">V21+AK21</f>
        <v>-43</v>
      </c>
      <c r="AQ21" s="470"/>
      <c r="AR21" s="470"/>
      <c r="AS21" s="470"/>
      <c r="AT21" s="470"/>
      <c r="AU21" s="470"/>
      <c r="AV21" s="273"/>
      <c r="AW21" s="32"/>
      <c r="AX21" s="32"/>
      <c r="AY21" s="32"/>
      <c r="AZ21" s="32"/>
    </row>
    <row r="22" spans="1:52" ht="18" customHeight="1">
      <c r="A22" s="32"/>
      <c r="B22" s="456" t="s">
        <v>666</v>
      </c>
      <c r="C22" s="457"/>
      <c r="D22" s="457"/>
      <c r="E22" s="457"/>
      <c r="F22" s="457"/>
      <c r="G22" s="457"/>
      <c r="H22" s="457"/>
      <c r="I22" s="457"/>
      <c r="J22" s="457"/>
      <c r="K22" s="458"/>
      <c r="L22" s="459">
        <v>33</v>
      </c>
      <c r="M22" s="460"/>
      <c r="N22" s="460"/>
      <c r="O22" s="460"/>
      <c r="P22" s="461"/>
      <c r="Q22" s="462">
        <v>45</v>
      </c>
      <c r="R22" s="460"/>
      <c r="S22" s="460"/>
      <c r="T22" s="460"/>
      <c r="U22" s="463"/>
      <c r="V22" s="469">
        <f t="shared" si="1"/>
        <v>-12</v>
      </c>
      <c r="W22" s="470"/>
      <c r="X22" s="470"/>
      <c r="Y22" s="470"/>
      <c r="Z22" s="273"/>
      <c r="AA22" s="459">
        <v>165</v>
      </c>
      <c r="AB22" s="460"/>
      <c r="AC22" s="460"/>
      <c r="AD22" s="460"/>
      <c r="AE22" s="461"/>
      <c r="AF22" s="462">
        <v>229</v>
      </c>
      <c r="AG22" s="460"/>
      <c r="AH22" s="460"/>
      <c r="AI22" s="460"/>
      <c r="AJ22" s="463"/>
      <c r="AK22" s="469">
        <f t="shared" si="2"/>
        <v>-64</v>
      </c>
      <c r="AL22" s="470"/>
      <c r="AM22" s="470"/>
      <c r="AN22" s="470"/>
      <c r="AO22" s="273"/>
      <c r="AP22" s="488">
        <f t="shared" si="3"/>
        <v>-76</v>
      </c>
      <c r="AQ22" s="470"/>
      <c r="AR22" s="470"/>
      <c r="AS22" s="470"/>
      <c r="AT22" s="470"/>
      <c r="AU22" s="470"/>
      <c r="AV22" s="273"/>
      <c r="AW22" s="32"/>
      <c r="AX22" s="32"/>
      <c r="AY22" s="32"/>
      <c r="AZ22" s="32"/>
    </row>
    <row r="23" spans="1:52" ht="18" customHeight="1">
      <c r="A23" s="32"/>
      <c r="B23" s="456" t="s">
        <v>196</v>
      </c>
      <c r="C23" s="457"/>
      <c r="D23" s="457"/>
      <c r="E23" s="457"/>
      <c r="F23" s="457"/>
      <c r="G23" s="457"/>
      <c r="H23" s="457"/>
      <c r="I23" s="457"/>
      <c r="J23" s="457"/>
      <c r="K23" s="458"/>
      <c r="L23" s="459">
        <v>48</v>
      </c>
      <c r="M23" s="460"/>
      <c r="N23" s="460"/>
      <c r="O23" s="460"/>
      <c r="P23" s="461"/>
      <c r="Q23" s="462">
        <v>43</v>
      </c>
      <c r="R23" s="460"/>
      <c r="S23" s="460"/>
      <c r="T23" s="460"/>
      <c r="U23" s="463"/>
      <c r="V23" s="469">
        <f t="shared" si="1"/>
        <v>5</v>
      </c>
      <c r="W23" s="470"/>
      <c r="X23" s="470"/>
      <c r="Y23" s="470"/>
      <c r="Z23" s="273"/>
      <c r="AA23" s="459">
        <v>215</v>
      </c>
      <c r="AB23" s="460"/>
      <c r="AC23" s="460"/>
      <c r="AD23" s="460"/>
      <c r="AE23" s="461"/>
      <c r="AF23" s="462">
        <v>273</v>
      </c>
      <c r="AG23" s="460"/>
      <c r="AH23" s="460"/>
      <c r="AI23" s="460"/>
      <c r="AJ23" s="463"/>
      <c r="AK23" s="469">
        <f t="shared" si="2"/>
        <v>-58</v>
      </c>
      <c r="AL23" s="470"/>
      <c r="AM23" s="470"/>
      <c r="AN23" s="470"/>
      <c r="AO23" s="273"/>
      <c r="AP23" s="488">
        <f t="shared" si="3"/>
        <v>-53</v>
      </c>
      <c r="AQ23" s="470"/>
      <c r="AR23" s="470"/>
      <c r="AS23" s="470"/>
      <c r="AT23" s="470"/>
      <c r="AU23" s="470"/>
      <c r="AV23" s="89"/>
      <c r="AW23" s="32"/>
      <c r="AX23" s="32"/>
      <c r="AY23" s="32"/>
      <c r="AZ23" s="32"/>
    </row>
    <row r="24" spans="1:52" ht="18" customHeight="1">
      <c r="A24" s="32"/>
      <c r="B24" s="456" t="s">
        <v>197</v>
      </c>
      <c r="C24" s="457"/>
      <c r="D24" s="457"/>
      <c r="E24" s="457"/>
      <c r="F24" s="457"/>
      <c r="G24" s="457"/>
      <c r="H24" s="457"/>
      <c r="I24" s="457"/>
      <c r="J24" s="457"/>
      <c r="K24" s="458"/>
      <c r="L24" s="459">
        <v>38</v>
      </c>
      <c r="M24" s="460"/>
      <c r="N24" s="460"/>
      <c r="O24" s="460"/>
      <c r="P24" s="461"/>
      <c r="Q24" s="462">
        <v>54</v>
      </c>
      <c r="R24" s="460"/>
      <c r="S24" s="460"/>
      <c r="T24" s="460"/>
      <c r="U24" s="463"/>
      <c r="V24" s="469">
        <f t="shared" si="1"/>
        <v>-16</v>
      </c>
      <c r="W24" s="470"/>
      <c r="X24" s="470"/>
      <c r="Y24" s="470"/>
      <c r="Z24" s="273"/>
      <c r="AA24" s="459">
        <v>168</v>
      </c>
      <c r="AB24" s="460"/>
      <c r="AC24" s="460"/>
      <c r="AD24" s="460"/>
      <c r="AE24" s="461"/>
      <c r="AF24" s="462">
        <v>206</v>
      </c>
      <c r="AG24" s="460"/>
      <c r="AH24" s="460"/>
      <c r="AI24" s="460"/>
      <c r="AJ24" s="463"/>
      <c r="AK24" s="469">
        <f t="shared" si="2"/>
        <v>-38</v>
      </c>
      <c r="AL24" s="470"/>
      <c r="AM24" s="470"/>
      <c r="AN24" s="470"/>
      <c r="AO24" s="273"/>
      <c r="AP24" s="488">
        <f t="shared" si="3"/>
        <v>-54</v>
      </c>
      <c r="AQ24" s="470"/>
      <c r="AR24" s="470"/>
      <c r="AS24" s="470"/>
      <c r="AT24" s="470"/>
      <c r="AU24" s="470"/>
      <c r="AV24" s="273"/>
      <c r="AW24" s="32"/>
      <c r="AX24" s="32"/>
      <c r="AY24" s="32"/>
      <c r="AZ24" s="32"/>
    </row>
    <row r="25" spans="1:52" ht="18" customHeight="1">
      <c r="A25" s="32"/>
      <c r="B25" s="456" t="s">
        <v>198</v>
      </c>
      <c r="C25" s="457"/>
      <c r="D25" s="457"/>
      <c r="E25" s="457"/>
      <c r="F25" s="457"/>
      <c r="G25" s="457"/>
      <c r="H25" s="457"/>
      <c r="I25" s="457"/>
      <c r="J25" s="457"/>
      <c r="K25" s="458"/>
      <c r="L25" s="459">
        <v>38</v>
      </c>
      <c r="M25" s="460"/>
      <c r="N25" s="460"/>
      <c r="O25" s="460"/>
      <c r="P25" s="461"/>
      <c r="Q25" s="462">
        <v>63</v>
      </c>
      <c r="R25" s="460"/>
      <c r="S25" s="460"/>
      <c r="T25" s="460"/>
      <c r="U25" s="463"/>
      <c r="V25" s="469">
        <f t="shared" si="1"/>
        <v>-25</v>
      </c>
      <c r="W25" s="470"/>
      <c r="X25" s="470"/>
      <c r="Y25" s="470"/>
      <c r="Z25" s="273"/>
      <c r="AA25" s="459">
        <v>174</v>
      </c>
      <c r="AB25" s="460"/>
      <c r="AC25" s="460"/>
      <c r="AD25" s="460"/>
      <c r="AE25" s="461"/>
      <c r="AF25" s="462">
        <v>215</v>
      </c>
      <c r="AG25" s="460"/>
      <c r="AH25" s="460"/>
      <c r="AI25" s="460"/>
      <c r="AJ25" s="463"/>
      <c r="AK25" s="469">
        <f t="shared" si="2"/>
        <v>-41</v>
      </c>
      <c r="AL25" s="470"/>
      <c r="AM25" s="470"/>
      <c r="AN25" s="470"/>
      <c r="AO25" s="273"/>
      <c r="AP25" s="488">
        <f t="shared" si="3"/>
        <v>-66</v>
      </c>
      <c r="AQ25" s="470"/>
      <c r="AR25" s="470"/>
      <c r="AS25" s="470"/>
      <c r="AT25" s="470"/>
      <c r="AU25" s="470"/>
      <c r="AV25" s="273"/>
      <c r="AW25" s="32"/>
      <c r="AX25" s="32"/>
      <c r="AY25" s="32"/>
      <c r="AZ25" s="32"/>
    </row>
    <row r="26" spans="1:52" ht="18" customHeight="1">
      <c r="A26" s="32"/>
      <c r="B26" s="456" t="s">
        <v>199</v>
      </c>
      <c r="C26" s="457"/>
      <c r="D26" s="457"/>
      <c r="E26" s="457"/>
      <c r="F26" s="457"/>
      <c r="G26" s="457"/>
      <c r="H26" s="457"/>
      <c r="I26" s="457"/>
      <c r="J26" s="457"/>
      <c r="K26" s="458"/>
      <c r="L26" s="459">
        <v>35</v>
      </c>
      <c r="M26" s="460"/>
      <c r="N26" s="460"/>
      <c r="O26" s="460"/>
      <c r="P26" s="461"/>
      <c r="Q26" s="462">
        <v>58</v>
      </c>
      <c r="R26" s="460"/>
      <c r="S26" s="460"/>
      <c r="T26" s="460"/>
      <c r="U26" s="463"/>
      <c r="V26" s="469">
        <f t="shared" si="1"/>
        <v>-23</v>
      </c>
      <c r="W26" s="470"/>
      <c r="X26" s="470"/>
      <c r="Y26" s="470"/>
      <c r="Z26" s="273"/>
      <c r="AA26" s="459">
        <v>201</v>
      </c>
      <c r="AB26" s="460"/>
      <c r="AC26" s="460"/>
      <c r="AD26" s="460"/>
      <c r="AE26" s="461"/>
      <c r="AF26" s="462">
        <v>219</v>
      </c>
      <c r="AG26" s="460"/>
      <c r="AH26" s="460"/>
      <c r="AI26" s="460"/>
      <c r="AJ26" s="463"/>
      <c r="AK26" s="469">
        <f t="shared" si="2"/>
        <v>-18</v>
      </c>
      <c r="AL26" s="470"/>
      <c r="AM26" s="470"/>
      <c r="AN26" s="470"/>
      <c r="AO26" s="273"/>
      <c r="AP26" s="488">
        <f t="shared" si="3"/>
        <v>-41</v>
      </c>
      <c r="AQ26" s="470"/>
      <c r="AR26" s="470"/>
      <c r="AS26" s="470"/>
      <c r="AT26" s="470"/>
      <c r="AU26" s="470"/>
      <c r="AV26" s="273"/>
      <c r="AW26" s="32"/>
      <c r="AX26" s="32"/>
      <c r="AY26" s="32"/>
      <c r="AZ26" s="32"/>
    </row>
    <row r="27" spans="1:52" ht="18" customHeight="1">
      <c r="A27" s="32"/>
      <c r="B27" s="456" t="s">
        <v>200</v>
      </c>
      <c r="C27" s="457"/>
      <c r="D27" s="457"/>
      <c r="E27" s="457"/>
      <c r="F27" s="457"/>
      <c r="G27" s="457"/>
      <c r="H27" s="457"/>
      <c r="I27" s="457"/>
      <c r="J27" s="457"/>
      <c r="K27" s="458"/>
      <c r="L27" s="459">
        <v>36</v>
      </c>
      <c r="M27" s="460"/>
      <c r="N27" s="460"/>
      <c r="O27" s="460"/>
      <c r="P27" s="461"/>
      <c r="Q27" s="462">
        <v>62</v>
      </c>
      <c r="R27" s="460"/>
      <c r="S27" s="460"/>
      <c r="T27" s="460"/>
      <c r="U27" s="463"/>
      <c r="V27" s="469">
        <f t="shared" si="1"/>
        <v>-26</v>
      </c>
      <c r="W27" s="470"/>
      <c r="X27" s="470"/>
      <c r="Y27" s="470"/>
      <c r="Z27" s="273"/>
      <c r="AA27" s="459">
        <v>212</v>
      </c>
      <c r="AB27" s="460"/>
      <c r="AC27" s="460"/>
      <c r="AD27" s="460"/>
      <c r="AE27" s="461"/>
      <c r="AF27" s="462">
        <v>219</v>
      </c>
      <c r="AG27" s="460"/>
      <c r="AH27" s="460"/>
      <c r="AI27" s="460"/>
      <c r="AJ27" s="463"/>
      <c r="AK27" s="469">
        <f t="shared" si="2"/>
        <v>-7</v>
      </c>
      <c r="AL27" s="470"/>
      <c r="AM27" s="470"/>
      <c r="AN27" s="470"/>
      <c r="AO27" s="273"/>
      <c r="AP27" s="488">
        <f t="shared" si="3"/>
        <v>-33</v>
      </c>
      <c r="AQ27" s="470"/>
      <c r="AR27" s="470"/>
      <c r="AS27" s="470"/>
      <c r="AT27" s="470"/>
      <c r="AU27" s="470"/>
      <c r="AV27" s="273"/>
      <c r="AW27" s="32"/>
      <c r="AX27" s="32"/>
      <c r="AY27" s="32"/>
      <c r="AZ27" s="32"/>
    </row>
    <row r="28" spans="1:52" ht="18" customHeight="1">
      <c r="A28" s="32"/>
      <c r="B28" s="456" t="s">
        <v>201</v>
      </c>
      <c r="C28" s="457"/>
      <c r="D28" s="457"/>
      <c r="E28" s="457"/>
      <c r="F28" s="457"/>
      <c r="G28" s="457"/>
      <c r="H28" s="457"/>
      <c r="I28" s="457"/>
      <c r="J28" s="457"/>
      <c r="K28" s="458"/>
      <c r="L28" s="459">
        <v>34</v>
      </c>
      <c r="M28" s="460"/>
      <c r="N28" s="460"/>
      <c r="O28" s="460"/>
      <c r="P28" s="461"/>
      <c r="Q28" s="462">
        <v>57</v>
      </c>
      <c r="R28" s="460"/>
      <c r="S28" s="460"/>
      <c r="T28" s="460"/>
      <c r="U28" s="463"/>
      <c r="V28" s="469">
        <f t="shared" si="1"/>
        <v>-23</v>
      </c>
      <c r="W28" s="470"/>
      <c r="X28" s="470"/>
      <c r="Y28" s="470"/>
      <c r="Z28" s="273"/>
      <c r="AA28" s="459">
        <v>325</v>
      </c>
      <c r="AB28" s="460"/>
      <c r="AC28" s="460"/>
      <c r="AD28" s="460"/>
      <c r="AE28" s="461"/>
      <c r="AF28" s="462">
        <v>193</v>
      </c>
      <c r="AG28" s="460"/>
      <c r="AH28" s="460"/>
      <c r="AI28" s="460"/>
      <c r="AJ28" s="463"/>
      <c r="AK28" s="469">
        <f t="shared" si="2"/>
        <v>132</v>
      </c>
      <c r="AL28" s="470"/>
      <c r="AM28" s="470"/>
      <c r="AN28" s="470"/>
      <c r="AO28" s="273"/>
      <c r="AP28" s="488">
        <f t="shared" si="3"/>
        <v>109</v>
      </c>
      <c r="AQ28" s="470"/>
      <c r="AR28" s="470"/>
      <c r="AS28" s="470"/>
      <c r="AT28" s="470"/>
      <c r="AU28" s="470"/>
      <c r="AV28" s="273"/>
      <c r="AW28" s="32"/>
      <c r="AX28" s="32"/>
      <c r="AY28" s="32"/>
      <c r="AZ28" s="32"/>
    </row>
    <row r="29" spans="1:52" ht="18" customHeight="1">
      <c r="A29" s="32"/>
      <c r="B29" s="473" t="s">
        <v>678</v>
      </c>
      <c r="C29" s="474"/>
      <c r="D29" s="474"/>
      <c r="E29" s="474"/>
      <c r="F29" s="474"/>
      <c r="G29" s="474"/>
      <c r="H29" s="474"/>
      <c r="I29" s="474"/>
      <c r="J29" s="474"/>
      <c r="K29" s="475"/>
      <c r="L29" s="459">
        <v>36</v>
      </c>
      <c r="M29" s="460"/>
      <c r="N29" s="460"/>
      <c r="O29" s="460"/>
      <c r="P29" s="461"/>
      <c r="Q29" s="462">
        <v>69</v>
      </c>
      <c r="R29" s="460"/>
      <c r="S29" s="460"/>
      <c r="T29" s="460"/>
      <c r="U29" s="463"/>
      <c r="V29" s="469">
        <f t="shared" si="1"/>
        <v>-33</v>
      </c>
      <c r="W29" s="470"/>
      <c r="X29" s="470"/>
      <c r="Y29" s="470"/>
      <c r="Z29" s="273"/>
      <c r="AA29" s="459">
        <v>207</v>
      </c>
      <c r="AB29" s="460"/>
      <c r="AC29" s="460"/>
      <c r="AD29" s="460"/>
      <c r="AE29" s="461"/>
      <c r="AF29" s="462">
        <v>193</v>
      </c>
      <c r="AG29" s="460"/>
      <c r="AH29" s="460"/>
      <c r="AI29" s="460"/>
      <c r="AJ29" s="463"/>
      <c r="AK29" s="469">
        <f t="shared" si="2"/>
        <v>14</v>
      </c>
      <c r="AL29" s="470"/>
      <c r="AM29" s="470"/>
      <c r="AN29" s="470"/>
      <c r="AO29" s="273"/>
      <c r="AP29" s="488">
        <f t="shared" si="3"/>
        <v>-19</v>
      </c>
      <c r="AQ29" s="470"/>
      <c r="AR29" s="470"/>
      <c r="AS29" s="470"/>
      <c r="AT29" s="470"/>
      <c r="AU29" s="470"/>
      <c r="AV29" s="273"/>
      <c r="AW29" s="32"/>
      <c r="AX29" s="32"/>
      <c r="AY29" s="32"/>
      <c r="AZ29" s="32"/>
    </row>
    <row r="30" spans="1:52" ht="18" customHeight="1">
      <c r="A30" s="32"/>
      <c r="B30" s="456" t="s">
        <v>202</v>
      </c>
      <c r="C30" s="457"/>
      <c r="D30" s="457"/>
      <c r="E30" s="457"/>
      <c r="F30" s="457"/>
      <c r="G30" s="457"/>
      <c r="H30" s="457"/>
      <c r="I30" s="457"/>
      <c r="J30" s="457"/>
      <c r="K30" s="458"/>
      <c r="L30" s="459">
        <v>26</v>
      </c>
      <c r="M30" s="460"/>
      <c r="N30" s="460"/>
      <c r="O30" s="460"/>
      <c r="P30" s="461"/>
      <c r="Q30" s="462">
        <v>62</v>
      </c>
      <c r="R30" s="460"/>
      <c r="S30" s="460"/>
      <c r="T30" s="460"/>
      <c r="U30" s="463"/>
      <c r="V30" s="469">
        <f t="shared" si="1"/>
        <v>-36</v>
      </c>
      <c r="W30" s="470"/>
      <c r="X30" s="470"/>
      <c r="Y30" s="470"/>
      <c r="Z30" s="273"/>
      <c r="AA30" s="459">
        <v>244</v>
      </c>
      <c r="AB30" s="460"/>
      <c r="AC30" s="460"/>
      <c r="AD30" s="460"/>
      <c r="AE30" s="461"/>
      <c r="AF30" s="462">
        <v>191</v>
      </c>
      <c r="AG30" s="460"/>
      <c r="AH30" s="460"/>
      <c r="AI30" s="460"/>
      <c r="AJ30" s="463"/>
      <c r="AK30" s="469">
        <f t="shared" si="2"/>
        <v>53</v>
      </c>
      <c r="AL30" s="470"/>
      <c r="AM30" s="470"/>
      <c r="AN30" s="470"/>
      <c r="AO30" s="273"/>
      <c r="AP30" s="488">
        <f t="shared" si="3"/>
        <v>17</v>
      </c>
      <c r="AQ30" s="470"/>
      <c r="AR30" s="470"/>
      <c r="AS30" s="470"/>
      <c r="AT30" s="470"/>
      <c r="AU30" s="470"/>
      <c r="AV30" s="273"/>
      <c r="AW30" s="32"/>
      <c r="AX30" s="32"/>
      <c r="AY30" s="32"/>
      <c r="AZ30" s="32"/>
    </row>
    <row r="31" spans="1:52" ht="18" customHeight="1">
      <c r="A31" s="32"/>
      <c r="B31" s="456" t="s">
        <v>203</v>
      </c>
      <c r="C31" s="457"/>
      <c r="D31" s="457"/>
      <c r="E31" s="457"/>
      <c r="F31" s="457"/>
      <c r="G31" s="457"/>
      <c r="H31" s="457"/>
      <c r="I31" s="457"/>
      <c r="J31" s="457"/>
      <c r="K31" s="458"/>
      <c r="L31" s="459">
        <v>40</v>
      </c>
      <c r="M31" s="460"/>
      <c r="N31" s="460"/>
      <c r="O31" s="460"/>
      <c r="P31" s="461"/>
      <c r="Q31" s="462">
        <v>69</v>
      </c>
      <c r="R31" s="460"/>
      <c r="S31" s="460"/>
      <c r="T31" s="460"/>
      <c r="U31" s="463"/>
      <c r="V31" s="471">
        <f t="shared" si="1"/>
        <v>-29</v>
      </c>
      <c r="W31" s="472"/>
      <c r="X31" s="472"/>
      <c r="Y31" s="472"/>
      <c r="Z31" s="274"/>
      <c r="AA31" s="483">
        <v>458</v>
      </c>
      <c r="AB31" s="484"/>
      <c r="AC31" s="484"/>
      <c r="AD31" s="484"/>
      <c r="AE31" s="485"/>
      <c r="AF31" s="486">
        <v>450</v>
      </c>
      <c r="AG31" s="484"/>
      <c r="AH31" s="484"/>
      <c r="AI31" s="484"/>
      <c r="AJ31" s="487"/>
      <c r="AK31" s="471">
        <f t="shared" si="2"/>
        <v>8</v>
      </c>
      <c r="AL31" s="472"/>
      <c r="AM31" s="472"/>
      <c r="AN31" s="472"/>
      <c r="AO31" s="274"/>
      <c r="AP31" s="489">
        <f t="shared" si="3"/>
        <v>-21</v>
      </c>
      <c r="AQ31" s="472"/>
      <c r="AR31" s="472"/>
      <c r="AS31" s="472"/>
      <c r="AT31" s="472"/>
      <c r="AU31" s="472"/>
      <c r="AV31" s="274"/>
      <c r="AW31" s="32"/>
      <c r="AX31" s="32"/>
      <c r="AY31" s="32"/>
      <c r="AZ31" s="32"/>
    </row>
    <row r="32" spans="1:52" ht="18" customHeight="1">
      <c r="A32" s="32"/>
      <c r="B32" s="392" t="s">
        <v>342</v>
      </c>
      <c r="C32" s="393"/>
      <c r="D32" s="393"/>
      <c r="E32" s="393"/>
      <c r="F32" s="393"/>
      <c r="G32" s="393"/>
      <c r="H32" s="393"/>
      <c r="I32" s="393"/>
      <c r="J32" s="393"/>
      <c r="K32" s="394"/>
      <c r="L32" s="479">
        <f>SUM(L20:P31)</f>
        <v>442</v>
      </c>
      <c r="M32" s="477"/>
      <c r="N32" s="477"/>
      <c r="O32" s="477"/>
      <c r="P32" s="480"/>
      <c r="Q32" s="476">
        <f>SUM(Q20:U31)</f>
        <v>698</v>
      </c>
      <c r="R32" s="477"/>
      <c r="S32" s="477"/>
      <c r="T32" s="477"/>
      <c r="U32" s="478"/>
      <c r="V32" s="481">
        <f t="shared" si="1"/>
        <v>-256</v>
      </c>
      <c r="W32" s="482"/>
      <c r="X32" s="482"/>
      <c r="Y32" s="482"/>
      <c r="Z32" s="275"/>
      <c r="AA32" s="479">
        <f>SUM(AA20:AE31)</f>
        <v>2804</v>
      </c>
      <c r="AB32" s="477"/>
      <c r="AC32" s="477"/>
      <c r="AD32" s="477"/>
      <c r="AE32" s="480"/>
      <c r="AF32" s="476">
        <f>SUM(AF20:AJ31)</f>
        <v>2825</v>
      </c>
      <c r="AG32" s="477"/>
      <c r="AH32" s="477"/>
      <c r="AI32" s="477"/>
      <c r="AJ32" s="478"/>
      <c r="AK32" s="481">
        <f t="shared" si="2"/>
        <v>-21</v>
      </c>
      <c r="AL32" s="482"/>
      <c r="AM32" s="482"/>
      <c r="AN32" s="482"/>
      <c r="AO32" s="275"/>
      <c r="AP32" s="490">
        <f t="shared" si="3"/>
        <v>-277</v>
      </c>
      <c r="AQ32" s="482"/>
      <c r="AR32" s="482"/>
      <c r="AS32" s="482"/>
      <c r="AT32" s="482"/>
      <c r="AU32" s="482"/>
      <c r="AV32" s="274"/>
      <c r="AW32" s="32"/>
      <c r="AX32" s="32"/>
      <c r="AY32" s="32"/>
      <c r="AZ32" s="32"/>
    </row>
    <row r="33" spans="1:52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5" customHeight="1">
      <c r="A35" s="31" t="s">
        <v>696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48" s="32" customFormat="1" ht="1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87" t="s">
        <v>679</v>
      </c>
    </row>
    <row r="37" spans="2:48" ht="40.5" customHeight="1">
      <c r="B37" s="496" t="s">
        <v>237</v>
      </c>
      <c r="C37" s="497"/>
      <c r="D37" s="497"/>
      <c r="E37" s="497"/>
      <c r="F37" s="497"/>
      <c r="G37" s="497"/>
      <c r="H37" s="498"/>
      <c r="I37" s="496" t="s">
        <v>576</v>
      </c>
      <c r="J37" s="497"/>
      <c r="K37" s="497"/>
      <c r="L37" s="498"/>
      <c r="M37" s="496" t="s">
        <v>238</v>
      </c>
      <c r="N37" s="497"/>
      <c r="O37" s="497"/>
      <c r="P37" s="498"/>
      <c r="Q37" s="496" t="s">
        <v>239</v>
      </c>
      <c r="R37" s="497"/>
      <c r="S37" s="497"/>
      <c r="T37" s="498"/>
      <c r="U37" s="496" t="s">
        <v>240</v>
      </c>
      <c r="V37" s="497"/>
      <c r="W37" s="497"/>
      <c r="X37" s="498"/>
      <c r="Y37" s="499" t="s">
        <v>577</v>
      </c>
      <c r="Z37" s="497"/>
      <c r="AA37" s="497"/>
      <c r="AB37" s="498"/>
      <c r="AC37" s="499" t="s">
        <v>578</v>
      </c>
      <c r="AD37" s="497"/>
      <c r="AE37" s="497"/>
      <c r="AF37" s="498"/>
      <c r="AG37" s="496" t="s">
        <v>241</v>
      </c>
      <c r="AH37" s="497"/>
      <c r="AI37" s="497"/>
      <c r="AJ37" s="498"/>
      <c r="AK37" s="496" t="s">
        <v>242</v>
      </c>
      <c r="AL37" s="497"/>
      <c r="AM37" s="497"/>
      <c r="AN37" s="497"/>
      <c r="AO37" s="433" t="s">
        <v>61</v>
      </c>
      <c r="AP37" s="433"/>
      <c r="AQ37" s="433"/>
      <c r="AR37" s="433"/>
      <c r="AS37" s="496" t="s">
        <v>6</v>
      </c>
      <c r="AT37" s="497"/>
      <c r="AU37" s="497"/>
      <c r="AV37" s="498"/>
    </row>
    <row r="38" spans="2:48" ht="30" customHeight="1">
      <c r="B38" s="496" t="s">
        <v>575</v>
      </c>
      <c r="C38" s="497"/>
      <c r="D38" s="497"/>
      <c r="E38" s="497"/>
      <c r="F38" s="497"/>
      <c r="G38" s="497"/>
      <c r="H38" s="498"/>
      <c r="I38" s="496">
        <v>537</v>
      </c>
      <c r="J38" s="497"/>
      <c r="K38" s="497"/>
      <c r="L38" s="498"/>
      <c r="M38" s="496">
        <v>843</v>
      </c>
      <c r="N38" s="497"/>
      <c r="O38" s="497"/>
      <c r="P38" s="498"/>
      <c r="Q38" s="496">
        <v>562</v>
      </c>
      <c r="R38" s="497"/>
      <c r="S38" s="497"/>
      <c r="T38" s="498"/>
      <c r="U38" s="496">
        <v>192</v>
      </c>
      <c r="V38" s="497"/>
      <c r="W38" s="497"/>
      <c r="X38" s="498"/>
      <c r="Y38" s="496">
        <v>57</v>
      </c>
      <c r="Z38" s="497"/>
      <c r="AA38" s="497"/>
      <c r="AB38" s="498"/>
      <c r="AC38" s="496">
        <v>14</v>
      </c>
      <c r="AD38" s="497"/>
      <c r="AE38" s="497"/>
      <c r="AF38" s="498"/>
      <c r="AG38" s="496">
        <v>368</v>
      </c>
      <c r="AH38" s="497"/>
      <c r="AI38" s="497"/>
      <c r="AJ38" s="498"/>
      <c r="AK38" s="496">
        <v>147</v>
      </c>
      <c r="AL38" s="497"/>
      <c r="AM38" s="497"/>
      <c r="AN38" s="498"/>
      <c r="AO38" s="496">
        <v>234</v>
      </c>
      <c r="AP38" s="497"/>
      <c r="AQ38" s="497"/>
      <c r="AR38" s="498"/>
      <c r="AS38" s="500">
        <f>SUM(I38:AR38)</f>
        <v>2954</v>
      </c>
      <c r="AT38" s="501"/>
      <c r="AU38" s="501"/>
      <c r="AV38" s="502"/>
    </row>
  </sheetData>
  <sheetProtection/>
  <mergeCells count="255">
    <mergeCell ref="AC38:AF38"/>
    <mergeCell ref="Y38:AB38"/>
    <mergeCell ref="U38:X38"/>
    <mergeCell ref="Q38:T38"/>
    <mergeCell ref="M38:P38"/>
    <mergeCell ref="I38:L38"/>
    <mergeCell ref="AO37:AR37"/>
    <mergeCell ref="AS37:AV37"/>
    <mergeCell ref="AO38:AR38"/>
    <mergeCell ref="AS38:AV38"/>
    <mergeCell ref="AK38:AN38"/>
    <mergeCell ref="AG38:AJ38"/>
    <mergeCell ref="U37:X37"/>
    <mergeCell ref="Y37:AB37"/>
    <mergeCell ref="AC37:AF37"/>
    <mergeCell ref="AG37:AJ37"/>
    <mergeCell ref="AK37:AN37"/>
    <mergeCell ref="B37:H37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X12:AB12"/>
    <mergeCell ref="AC12:AG12"/>
    <mergeCell ref="AH12:AL12"/>
    <mergeCell ref="B13:D13"/>
    <mergeCell ref="E13:F13"/>
    <mergeCell ref="G13:H13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25:AU25"/>
    <mergeCell ref="AP26:AU26"/>
    <mergeCell ref="AP27:AU27"/>
    <mergeCell ref="AP28:AU28"/>
    <mergeCell ref="AP29:AU29"/>
    <mergeCell ref="AF25:AJ25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4:K24"/>
    <mergeCell ref="L24:P24"/>
    <mergeCell ref="Q24:U24"/>
    <mergeCell ref="AA24:AE24"/>
    <mergeCell ref="AF24:AJ24"/>
    <mergeCell ref="V24:Y24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H8:AL8"/>
    <mergeCell ref="AM8:AQ8"/>
    <mergeCell ref="AR8:AV8"/>
    <mergeCell ref="AH6:AL6"/>
    <mergeCell ref="AM6:AQ6"/>
    <mergeCell ref="AR6:AV6"/>
    <mergeCell ref="I7:M7"/>
    <mergeCell ref="N7:R7"/>
    <mergeCell ref="S7:W7"/>
    <mergeCell ref="X7:AB7"/>
    <mergeCell ref="AC7:AG7"/>
    <mergeCell ref="AH7:AL7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4:M4"/>
    <mergeCell ref="N4:R4"/>
    <mergeCell ref="S4:W4"/>
    <mergeCell ref="X4:AB4"/>
    <mergeCell ref="AC4:AG4"/>
    <mergeCell ref="AH4:AL4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G6:H6"/>
    <mergeCell ref="G5:H5"/>
    <mergeCell ref="G4:H4"/>
    <mergeCell ref="E10:F10"/>
    <mergeCell ref="G7:H7"/>
    <mergeCell ref="E7:F7"/>
    <mergeCell ref="G8:H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375" defaultRowHeight="15" customHeight="1"/>
  <cols>
    <col min="1" max="34" width="2.375" style="32" customWidth="1"/>
    <col min="35" max="35" width="3.375" style="32" customWidth="1"/>
    <col min="36" max="16384" width="2.375" style="32" customWidth="1"/>
  </cols>
  <sheetData>
    <row r="1" ht="22.5" customHeight="1">
      <c r="A1" s="31" t="s">
        <v>694</v>
      </c>
    </row>
    <row r="2" spans="2:35" ht="22.5" customHeight="1">
      <c r="B2" s="68" t="s">
        <v>70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5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I3" s="87" t="s">
        <v>298</v>
      </c>
    </row>
    <row r="4" spans="2:35" ht="21" customHeight="1">
      <c r="B4" s="455" t="s">
        <v>217</v>
      </c>
      <c r="C4" s="455"/>
      <c r="D4" s="455"/>
      <c r="E4" s="455"/>
      <c r="F4" s="455"/>
      <c r="G4" s="510" t="s">
        <v>375</v>
      </c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1" t="s">
        <v>376</v>
      </c>
      <c r="W4" s="512"/>
      <c r="X4" s="512"/>
      <c r="Y4" s="512"/>
      <c r="Z4" s="512"/>
      <c r="AA4" s="512"/>
      <c r="AB4" s="512"/>
      <c r="AC4" s="512"/>
      <c r="AD4" s="513"/>
      <c r="AE4" s="353" t="s">
        <v>378</v>
      </c>
      <c r="AF4" s="353"/>
      <c r="AG4" s="353"/>
      <c r="AH4" s="353"/>
      <c r="AI4" s="353"/>
    </row>
    <row r="5" spans="2:35" ht="21" customHeight="1">
      <c r="B5" s="455"/>
      <c r="C5" s="455"/>
      <c r="D5" s="455"/>
      <c r="E5" s="455"/>
      <c r="F5" s="455"/>
      <c r="G5" s="441" t="s">
        <v>219</v>
      </c>
      <c r="H5" s="442"/>
      <c r="I5" s="330"/>
      <c r="J5" s="503" t="s">
        <v>2</v>
      </c>
      <c r="K5" s="503"/>
      <c r="L5" s="503"/>
      <c r="M5" s="503" t="s">
        <v>3</v>
      </c>
      <c r="N5" s="503"/>
      <c r="O5" s="503"/>
      <c r="P5" s="503" t="s">
        <v>65</v>
      </c>
      <c r="Q5" s="503"/>
      <c r="R5" s="503"/>
      <c r="S5" s="333" t="s">
        <v>66</v>
      </c>
      <c r="T5" s="442"/>
      <c r="U5" s="443"/>
      <c r="V5" s="504" t="s">
        <v>0</v>
      </c>
      <c r="W5" s="503"/>
      <c r="X5" s="503"/>
      <c r="Y5" s="503" t="s">
        <v>65</v>
      </c>
      <c r="Z5" s="503"/>
      <c r="AA5" s="503"/>
      <c r="AB5" s="503" t="s">
        <v>66</v>
      </c>
      <c r="AC5" s="503"/>
      <c r="AD5" s="519"/>
      <c r="AE5" s="353"/>
      <c r="AF5" s="353"/>
      <c r="AG5" s="353"/>
      <c r="AH5" s="353"/>
      <c r="AI5" s="353"/>
    </row>
    <row r="6" spans="2:35" ht="22.5" customHeight="1">
      <c r="B6" s="409"/>
      <c r="C6" s="409"/>
      <c r="D6" s="409"/>
      <c r="E6" s="409"/>
      <c r="F6" s="409"/>
      <c r="G6" s="520" t="s">
        <v>67</v>
      </c>
      <c r="H6" s="506"/>
      <c r="I6" s="521"/>
      <c r="J6" s="509" t="s">
        <v>67</v>
      </c>
      <c r="K6" s="509"/>
      <c r="L6" s="509"/>
      <c r="M6" s="509" t="s">
        <v>67</v>
      </c>
      <c r="N6" s="509"/>
      <c r="O6" s="509"/>
      <c r="P6" s="509" t="s">
        <v>67</v>
      </c>
      <c r="Q6" s="509"/>
      <c r="R6" s="509"/>
      <c r="S6" s="505" t="s">
        <v>80</v>
      </c>
      <c r="T6" s="506"/>
      <c r="U6" s="507"/>
      <c r="V6" s="508"/>
      <c r="W6" s="509"/>
      <c r="X6" s="509"/>
      <c r="Y6" s="509"/>
      <c r="Z6" s="509"/>
      <c r="AA6" s="509"/>
      <c r="AB6" s="509" t="s">
        <v>80</v>
      </c>
      <c r="AC6" s="509"/>
      <c r="AD6" s="522"/>
      <c r="AE6" s="523" t="s">
        <v>68</v>
      </c>
      <c r="AF6" s="523"/>
      <c r="AG6" s="523"/>
      <c r="AH6" s="523"/>
      <c r="AI6" s="523"/>
    </row>
    <row r="7" spans="2:40" ht="22.5" customHeight="1">
      <c r="B7" s="568" t="s">
        <v>351</v>
      </c>
      <c r="C7" s="568"/>
      <c r="D7" s="568"/>
      <c r="E7" s="568"/>
      <c r="F7" s="568"/>
      <c r="G7" s="525">
        <v>7165</v>
      </c>
      <c r="H7" s="515"/>
      <c r="I7" s="526"/>
      <c r="J7" s="527">
        <v>3477</v>
      </c>
      <c r="K7" s="518"/>
      <c r="L7" s="518"/>
      <c r="M7" s="527">
        <v>3688</v>
      </c>
      <c r="N7" s="518"/>
      <c r="O7" s="518"/>
      <c r="P7" s="518" t="s">
        <v>353</v>
      </c>
      <c r="Q7" s="518"/>
      <c r="R7" s="518"/>
      <c r="S7" s="514" t="s">
        <v>81</v>
      </c>
      <c r="T7" s="515"/>
      <c r="U7" s="516"/>
      <c r="V7" s="517">
        <v>1260</v>
      </c>
      <c r="W7" s="518"/>
      <c r="X7" s="518"/>
      <c r="Y7" s="518" t="s">
        <v>81</v>
      </c>
      <c r="Z7" s="518"/>
      <c r="AA7" s="518"/>
      <c r="AB7" s="518" t="s">
        <v>81</v>
      </c>
      <c r="AC7" s="518"/>
      <c r="AD7" s="528"/>
      <c r="AE7" s="529">
        <f>ROUND(G7/V7,1)</f>
        <v>5.7</v>
      </c>
      <c r="AF7" s="529"/>
      <c r="AG7" s="529"/>
      <c r="AH7" s="529"/>
      <c r="AI7" s="529"/>
      <c r="AL7" s="41"/>
      <c r="AM7" s="41"/>
      <c r="AN7" s="41"/>
    </row>
    <row r="8" spans="2:40" ht="22.5" customHeight="1">
      <c r="B8" s="524" t="s">
        <v>356</v>
      </c>
      <c r="C8" s="524"/>
      <c r="D8" s="524"/>
      <c r="E8" s="524"/>
      <c r="F8" s="524"/>
      <c r="G8" s="525">
        <f>SUM(J8:O8)</f>
        <v>7127</v>
      </c>
      <c r="H8" s="515"/>
      <c r="I8" s="526"/>
      <c r="J8" s="527">
        <v>3387</v>
      </c>
      <c r="K8" s="518"/>
      <c r="L8" s="518"/>
      <c r="M8" s="527">
        <v>3740</v>
      </c>
      <c r="N8" s="518"/>
      <c r="O8" s="518"/>
      <c r="P8" s="518" t="s">
        <v>223</v>
      </c>
      <c r="Q8" s="518"/>
      <c r="R8" s="518"/>
      <c r="S8" s="514" t="s">
        <v>224</v>
      </c>
      <c r="T8" s="515"/>
      <c r="U8" s="516"/>
      <c r="V8" s="517">
        <v>1247</v>
      </c>
      <c r="W8" s="518"/>
      <c r="X8" s="518"/>
      <c r="Y8" s="518" t="s">
        <v>225</v>
      </c>
      <c r="Z8" s="518"/>
      <c r="AA8" s="518"/>
      <c r="AB8" s="518" t="s">
        <v>226</v>
      </c>
      <c r="AC8" s="518"/>
      <c r="AD8" s="528"/>
      <c r="AE8" s="529">
        <f aca="true" t="shared" si="0" ref="AE8:AE25">ROUND(G8/V8,1)</f>
        <v>5.7</v>
      </c>
      <c r="AF8" s="529"/>
      <c r="AG8" s="529"/>
      <c r="AH8" s="529"/>
      <c r="AI8" s="529"/>
      <c r="AL8" s="41"/>
      <c r="AM8" s="41"/>
      <c r="AN8" s="41"/>
    </row>
    <row r="9" spans="2:35" ht="22.5" customHeight="1">
      <c r="B9" s="530" t="s">
        <v>357</v>
      </c>
      <c r="C9" s="530"/>
      <c r="D9" s="530"/>
      <c r="E9" s="530"/>
      <c r="F9" s="530"/>
      <c r="G9" s="525">
        <f>SUM(J9:O9)</f>
        <v>7891</v>
      </c>
      <c r="H9" s="515"/>
      <c r="I9" s="526"/>
      <c r="J9" s="527">
        <v>3800</v>
      </c>
      <c r="K9" s="518"/>
      <c r="L9" s="518"/>
      <c r="M9" s="527">
        <v>4091</v>
      </c>
      <c r="N9" s="518"/>
      <c r="O9" s="518"/>
      <c r="P9" s="518">
        <v>764</v>
      </c>
      <c r="Q9" s="518"/>
      <c r="R9" s="518"/>
      <c r="S9" s="514">
        <v>10.7</v>
      </c>
      <c r="T9" s="515"/>
      <c r="U9" s="516"/>
      <c r="V9" s="517">
        <v>1350</v>
      </c>
      <c r="W9" s="518"/>
      <c r="X9" s="518"/>
      <c r="Y9" s="518">
        <v>103</v>
      </c>
      <c r="Z9" s="518"/>
      <c r="AA9" s="518"/>
      <c r="AB9" s="518">
        <v>8.3</v>
      </c>
      <c r="AC9" s="518"/>
      <c r="AD9" s="528"/>
      <c r="AE9" s="529">
        <f t="shared" si="0"/>
        <v>5.8</v>
      </c>
      <c r="AF9" s="529"/>
      <c r="AG9" s="529"/>
      <c r="AH9" s="529"/>
      <c r="AI9" s="529"/>
    </row>
    <row r="10" spans="2:35" ht="22.5" customHeight="1">
      <c r="B10" s="524" t="s">
        <v>358</v>
      </c>
      <c r="C10" s="524"/>
      <c r="D10" s="524"/>
      <c r="E10" s="524"/>
      <c r="F10" s="524"/>
      <c r="G10" s="525">
        <f aca="true" t="shared" si="1" ref="G10:G24">SUM(J10:O10)</f>
        <v>8325</v>
      </c>
      <c r="H10" s="515"/>
      <c r="I10" s="526"/>
      <c r="J10" s="527">
        <v>4057</v>
      </c>
      <c r="K10" s="518"/>
      <c r="L10" s="518"/>
      <c r="M10" s="527">
        <v>4268</v>
      </c>
      <c r="N10" s="518"/>
      <c r="O10" s="518"/>
      <c r="P10" s="518">
        <v>434</v>
      </c>
      <c r="Q10" s="518"/>
      <c r="R10" s="518"/>
      <c r="S10" s="514">
        <v>5.5</v>
      </c>
      <c r="T10" s="515"/>
      <c r="U10" s="516"/>
      <c r="V10" s="517">
        <v>1449</v>
      </c>
      <c r="W10" s="518"/>
      <c r="X10" s="518"/>
      <c r="Y10" s="518">
        <v>99</v>
      </c>
      <c r="Z10" s="518"/>
      <c r="AA10" s="518"/>
      <c r="AB10" s="518">
        <v>7.3</v>
      </c>
      <c r="AC10" s="518"/>
      <c r="AD10" s="528"/>
      <c r="AE10" s="529">
        <f t="shared" si="0"/>
        <v>5.7</v>
      </c>
      <c r="AF10" s="529"/>
      <c r="AG10" s="529"/>
      <c r="AH10" s="529"/>
      <c r="AI10" s="529"/>
    </row>
    <row r="11" spans="2:35" ht="22.5" customHeight="1">
      <c r="B11" s="524" t="s">
        <v>359</v>
      </c>
      <c r="C11" s="524"/>
      <c r="D11" s="524"/>
      <c r="E11" s="524"/>
      <c r="F11" s="524"/>
      <c r="G11" s="525">
        <f t="shared" si="1"/>
        <v>8989</v>
      </c>
      <c r="H11" s="515"/>
      <c r="I11" s="526"/>
      <c r="J11" s="527">
        <v>4582</v>
      </c>
      <c r="K11" s="518"/>
      <c r="L11" s="518"/>
      <c r="M11" s="527">
        <v>4407</v>
      </c>
      <c r="N11" s="518"/>
      <c r="O11" s="518"/>
      <c r="P11" s="518">
        <v>664</v>
      </c>
      <c r="Q11" s="518"/>
      <c r="R11" s="518"/>
      <c r="S11" s="514" t="s">
        <v>227</v>
      </c>
      <c r="T11" s="515"/>
      <c r="U11" s="516"/>
      <c r="V11" s="517">
        <v>1541</v>
      </c>
      <c r="W11" s="518"/>
      <c r="X11" s="518"/>
      <c r="Y11" s="518">
        <v>92</v>
      </c>
      <c r="Z11" s="518"/>
      <c r="AA11" s="518"/>
      <c r="AB11" s="518">
        <v>6.3</v>
      </c>
      <c r="AC11" s="518"/>
      <c r="AD11" s="528"/>
      <c r="AE11" s="529">
        <f t="shared" si="0"/>
        <v>5.8</v>
      </c>
      <c r="AF11" s="529"/>
      <c r="AG11" s="529"/>
      <c r="AH11" s="529"/>
      <c r="AI11" s="529"/>
    </row>
    <row r="12" spans="2:35" ht="22.5" customHeight="1">
      <c r="B12" s="524" t="s">
        <v>360</v>
      </c>
      <c r="C12" s="524"/>
      <c r="D12" s="524"/>
      <c r="E12" s="524"/>
      <c r="F12" s="524"/>
      <c r="G12" s="525">
        <f t="shared" si="1"/>
        <v>10775</v>
      </c>
      <c r="H12" s="515"/>
      <c r="I12" s="526"/>
      <c r="J12" s="527">
        <v>5275</v>
      </c>
      <c r="K12" s="518"/>
      <c r="L12" s="518"/>
      <c r="M12" s="527">
        <v>5500</v>
      </c>
      <c r="N12" s="518"/>
      <c r="O12" s="518"/>
      <c r="P12" s="527">
        <v>1786</v>
      </c>
      <c r="Q12" s="518"/>
      <c r="R12" s="518"/>
      <c r="S12" s="531">
        <v>19.9</v>
      </c>
      <c r="T12" s="532"/>
      <c r="U12" s="533"/>
      <c r="V12" s="517">
        <v>1870</v>
      </c>
      <c r="W12" s="518"/>
      <c r="X12" s="518"/>
      <c r="Y12" s="518">
        <v>329</v>
      </c>
      <c r="Z12" s="518"/>
      <c r="AA12" s="518"/>
      <c r="AB12" s="518">
        <v>21.3</v>
      </c>
      <c r="AC12" s="518"/>
      <c r="AD12" s="528"/>
      <c r="AE12" s="529">
        <f t="shared" si="0"/>
        <v>5.8</v>
      </c>
      <c r="AF12" s="529"/>
      <c r="AG12" s="529"/>
      <c r="AH12" s="529"/>
      <c r="AI12" s="529"/>
    </row>
    <row r="13" spans="2:35" ht="22.5" customHeight="1">
      <c r="B13" s="524" t="s">
        <v>361</v>
      </c>
      <c r="C13" s="524"/>
      <c r="D13" s="524"/>
      <c r="E13" s="524"/>
      <c r="F13" s="524"/>
      <c r="G13" s="525">
        <f t="shared" si="1"/>
        <v>10989</v>
      </c>
      <c r="H13" s="515"/>
      <c r="I13" s="526"/>
      <c r="J13" s="527">
        <v>5419</v>
      </c>
      <c r="K13" s="518"/>
      <c r="L13" s="518"/>
      <c r="M13" s="527">
        <v>5570</v>
      </c>
      <c r="N13" s="518"/>
      <c r="O13" s="518"/>
      <c r="P13" s="527">
        <v>214</v>
      </c>
      <c r="Q13" s="518"/>
      <c r="R13" s="518"/>
      <c r="S13" s="514" t="s">
        <v>228</v>
      </c>
      <c r="T13" s="515"/>
      <c r="U13" s="516"/>
      <c r="V13" s="517">
        <v>1870</v>
      </c>
      <c r="W13" s="518"/>
      <c r="X13" s="518"/>
      <c r="Y13" s="518" t="s">
        <v>229</v>
      </c>
      <c r="Z13" s="518"/>
      <c r="AA13" s="518"/>
      <c r="AB13" s="518" t="s">
        <v>229</v>
      </c>
      <c r="AC13" s="518"/>
      <c r="AD13" s="528"/>
      <c r="AE13" s="529">
        <f t="shared" si="0"/>
        <v>5.9</v>
      </c>
      <c r="AF13" s="529"/>
      <c r="AG13" s="529"/>
      <c r="AH13" s="529"/>
      <c r="AI13" s="529"/>
    </row>
    <row r="14" spans="2:35" ht="22.5" customHeight="1">
      <c r="B14" s="524" t="s">
        <v>362</v>
      </c>
      <c r="C14" s="524"/>
      <c r="D14" s="524"/>
      <c r="E14" s="524"/>
      <c r="F14" s="524"/>
      <c r="G14" s="525">
        <f t="shared" si="1"/>
        <v>11799</v>
      </c>
      <c r="H14" s="515"/>
      <c r="I14" s="526"/>
      <c r="J14" s="527">
        <v>5843</v>
      </c>
      <c r="K14" s="518"/>
      <c r="L14" s="518"/>
      <c r="M14" s="527">
        <v>5956</v>
      </c>
      <c r="N14" s="518"/>
      <c r="O14" s="518"/>
      <c r="P14" s="518">
        <v>810</v>
      </c>
      <c r="Q14" s="518"/>
      <c r="R14" s="518"/>
      <c r="S14" s="531">
        <v>7.4</v>
      </c>
      <c r="T14" s="532"/>
      <c r="U14" s="533"/>
      <c r="V14" s="517">
        <v>1897</v>
      </c>
      <c r="W14" s="518"/>
      <c r="X14" s="518"/>
      <c r="Y14" s="518">
        <v>27</v>
      </c>
      <c r="Z14" s="518"/>
      <c r="AA14" s="518"/>
      <c r="AB14" s="518">
        <v>1.4</v>
      </c>
      <c r="AC14" s="518"/>
      <c r="AD14" s="528"/>
      <c r="AE14" s="529">
        <f t="shared" si="0"/>
        <v>6.2</v>
      </c>
      <c r="AF14" s="529"/>
      <c r="AG14" s="529"/>
      <c r="AH14" s="529"/>
      <c r="AI14" s="529"/>
    </row>
    <row r="15" spans="2:35" ht="22.5" customHeight="1">
      <c r="B15" s="524" t="s">
        <v>363</v>
      </c>
      <c r="C15" s="524"/>
      <c r="D15" s="524"/>
      <c r="E15" s="524"/>
      <c r="F15" s="524"/>
      <c r="G15" s="525">
        <f t="shared" si="1"/>
        <v>12065</v>
      </c>
      <c r="H15" s="515"/>
      <c r="I15" s="526"/>
      <c r="J15" s="527">
        <v>5986</v>
      </c>
      <c r="K15" s="518"/>
      <c r="L15" s="518"/>
      <c r="M15" s="527">
        <v>6079</v>
      </c>
      <c r="N15" s="518"/>
      <c r="O15" s="518"/>
      <c r="P15" s="518">
        <v>266</v>
      </c>
      <c r="Q15" s="518"/>
      <c r="R15" s="518"/>
      <c r="S15" s="514">
        <v>2.3</v>
      </c>
      <c r="T15" s="515"/>
      <c r="U15" s="516"/>
      <c r="V15" s="517">
        <v>2032</v>
      </c>
      <c r="W15" s="518"/>
      <c r="X15" s="518"/>
      <c r="Y15" s="518">
        <v>135</v>
      </c>
      <c r="Z15" s="518"/>
      <c r="AA15" s="518"/>
      <c r="AB15" s="518">
        <v>7.1</v>
      </c>
      <c r="AC15" s="518"/>
      <c r="AD15" s="528"/>
      <c r="AE15" s="529">
        <f t="shared" si="0"/>
        <v>5.9</v>
      </c>
      <c r="AF15" s="529"/>
      <c r="AG15" s="529"/>
      <c r="AH15" s="529"/>
      <c r="AI15" s="529"/>
    </row>
    <row r="16" spans="2:35" ht="22.5" customHeight="1">
      <c r="B16" s="524" t="s">
        <v>364</v>
      </c>
      <c r="C16" s="524"/>
      <c r="D16" s="524"/>
      <c r="E16" s="524"/>
      <c r="F16" s="524"/>
      <c r="G16" s="525">
        <f t="shared" si="1"/>
        <v>14049</v>
      </c>
      <c r="H16" s="515"/>
      <c r="I16" s="526"/>
      <c r="J16" s="527">
        <v>7332</v>
      </c>
      <c r="K16" s="518"/>
      <c r="L16" s="518"/>
      <c r="M16" s="527">
        <v>6717</v>
      </c>
      <c r="N16" s="518"/>
      <c r="O16" s="518"/>
      <c r="P16" s="527">
        <v>1984</v>
      </c>
      <c r="Q16" s="518"/>
      <c r="R16" s="518"/>
      <c r="S16" s="514">
        <v>16.4</v>
      </c>
      <c r="T16" s="515"/>
      <c r="U16" s="516"/>
      <c r="V16" s="517">
        <v>2627</v>
      </c>
      <c r="W16" s="518"/>
      <c r="X16" s="518"/>
      <c r="Y16" s="518">
        <v>595</v>
      </c>
      <c r="Z16" s="518"/>
      <c r="AA16" s="518"/>
      <c r="AB16" s="518">
        <v>29.3</v>
      </c>
      <c r="AC16" s="518"/>
      <c r="AD16" s="528"/>
      <c r="AE16" s="529">
        <f t="shared" si="0"/>
        <v>5.3</v>
      </c>
      <c r="AF16" s="529"/>
      <c r="AG16" s="529"/>
      <c r="AH16" s="529"/>
      <c r="AI16" s="529"/>
    </row>
    <row r="17" spans="2:35" ht="22.5" customHeight="1">
      <c r="B17" s="524" t="s">
        <v>365</v>
      </c>
      <c r="C17" s="524"/>
      <c r="D17" s="524"/>
      <c r="E17" s="524"/>
      <c r="F17" s="524"/>
      <c r="G17" s="525">
        <f t="shared" si="1"/>
        <v>41275</v>
      </c>
      <c r="H17" s="515"/>
      <c r="I17" s="526"/>
      <c r="J17" s="527">
        <v>21553</v>
      </c>
      <c r="K17" s="518"/>
      <c r="L17" s="518"/>
      <c r="M17" s="527">
        <v>19722</v>
      </c>
      <c r="N17" s="518"/>
      <c r="O17" s="518"/>
      <c r="P17" s="527">
        <v>27226</v>
      </c>
      <c r="Q17" s="518"/>
      <c r="R17" s="518"/>
      <c r="S17" s="514">
        <v>193.8</v>
      </c>
      <c r="T17" s="515"/>
      <c r="U17" s="516"/>
      <c r="V17" s="517">
        <v>10418</v>
      </c>
      <c r="W17" s="518"/>
      <c r="X17" s="518"/>
      <c r="Y17" s="527">
        <v>7791</v>
      </c>
      <c r="Z17" s="518"/>
      <c r="AA17" s="518"/>
      <c r="AB17" s="518">
        <v>296.6</v>
      </c>
      <c r="AC17" s="518"/>
      <c r="AD17" s="528"/>
      <c r="AE17" s="529">
        <f t="shared" si="0"/>
        <v>4</v>
      </c>
      <c r="AF17" s="529"/>
      <c r="AG17" s="529"/>
      <c r="AH17" s="529"/>
      <c r="AI17" s="529"/>
    </row>
    <row r="18" spans="2:35" ht="22.5" customHeight="1">
      <c r="B18" s="524" t="s">
        <v>366</v>
      </c>
      <c r="C18" s="524"/>
      <c r="D18" s="524"/>
      <c r="E18" s="524"/>
      <c r="F18" s="524"/>
      <c r="G18" s="525">
        <f t="shared" si="1"/>
        <v>50842</v>
      </c>
      <c r="H18" s="515"/>
      <c r="I18" s="526"/>
      <c r="J18" s="527">
        <v>26498</v>
      </c>
      <c r="K18" s="518"/>
      <c r="L18" s="518"/>
      <c r="M18" s="527">
        <v>24344</v>
      </c>
      <c r="N18" s="518"/>
      <c r="O18" s="518"/>
      <c r="P18" s="527">
        <v>9567</v>
      </c>
      <c r="Q18" s="518"/>
      <c r="R18" s="518"/>
      <c r="S18" s="514">
        <v>23.2</v>
      </c>
      <c r="T18" s="515"/>
      <c r="U18" s="516"/>
      <c r="V18" s="517">
        <v>13273</v>
      </c>
      <c r="W18" s="518"/>
      <c r="X18" s="518"/>
      <c r="Y18" s="527">
        <v>2855</v>
      </c>
      <c r="Z18" s="518"/>
      <c r="AA18" s="518"/>
      <c r="AB18" s="518">
        <v>27.4</v>
      </c>
      <c r="AC18" s="518"/>
      <c r="AD18" s="528"/>
      <c r="AE18" s="529">
        <f t="shared" si="0"/>
        <v>3.8</v>
      </c>
      <c r="AF18" s="529"/>
      <c r="AG18" s="529"/>
      <c r="AH18" s="529"/>
      <c r="AI18" s="529"/>
    </row>
    <row r="19" spans="2:35" ht="22.5" customHeight="1">
      <c r="B19" s="524" t="s">
        <v>367</v>
      </c>
      <c r="C19" s="524"/>
      <c r="D19" s="524"/>
      <c r="E19" s="524"/>
      <c r="F19" s="524"/>
      <c r="G19" s="525">
        <f t="shared" si="1"/>
        <v>57198</v>
      </c>
      <c r="H19" s="515"/>
      <c r="I19" s="526"/>
      <c r="J19" s="527">
        <v>29558</v>
      </c>
      <c r="K19" s="518"/>
      <c r="L19" s="518"/>
      <c r="M19" s="527">
        <v>27640</v>
      </c>
      <c r="N19" s="518"/>
      <c r="O19" s="518"/>
      <c r="P19" s="527">
        <v>6356</v>
      </c>
      <c r="Q19" s="518"/>
      <c r="R19" s="518"/>
      <c r="S19" s="514">
        <v>12.5</v>
      </c>
      <c r="T19" s="515"/>
      <c r="U19" s="516"/>
      <c r="V19" s="517">
        <v>17058</v>
      </c>
      <c r="W19" s="518"/>
      <c r="X19" s="518"/>
      <c r="Y19" s="527">
        <v>3785</v>
      </c>
      <c r="Z19" s="518"/>
      <c r="AA19" s="518"/>
      <c r="AB19" s="518">
        <v>28.5</v>
      </c>
      <c r="AC19" s="518"/>
      <c r="AD19" s="528"/>
      <c r="AE19" s="529">
        <f t="shared" si="0"/>
        <v>3.4</v>
      </c>
      <c r="AF19" s="529"/>
      <c r="AG19" s="529"/>
      <c r="AH19" s="529"/>
      <c r="AI19" s="529"/>
    </row>
    <row r="20" spans="2:35" ht="22.5" customHeight="1">
      <c r="B20" s="524" t="s">
        <v>368</v>
      </c>
      <c r="C20" s="524"/>
      <c r="D20" s="524"/>
      <c r="E20" s="524"/>
      <c r="F20" s="524"/>
      <c r="G20" s="525">
        <f t="shared" si="1"/>
        <v>60930</v>
      </c>
      <c r="H20" s="515"/>
      <c r="I20" s="526"/>
      <c r="J20" s="527">
        <v>31442</v>
      </c>
      <c r="K20" s="518"/>
      <c r="L20" s="518"/>
      <c r="M20" s="527">
        <v>29488</v>
      </c>
      <c r="N20" s="518"/>
      <c r="O20" s="518"/>
      <c r="P20" s="527">
        <v>3732</v>
      </c>
      <c r="Q20" s="518"/>
      <c r="R20" s="518"/>
      <c r="S20" s="514">
        <v>6.5</v>
      </c>
      <c r="T20" s="515"/>
      <c r="U20" s="516"/>
      <c r="V20" s="517">
        <v>18973</v>
      </c>
      <c r="W20" s="518"/>
      <c r="X20" s="518"/>
      <c r="Y20" s="527">
        <v>1915</v>
      </c>
      <c r="Z20" s="518"/>
      <c r="AA20" s="518"/>
      <c r="AB20" s="518">
        <v>11.2</v>
      </c>
      <c r="AC20" s="518"/>
      <c r="AD20" s="528"/>
      <c r="AE20" s="529">
        <f t="shared" si="0"/>
        <v>3.2</v>
      </c>
      <c r="AF20" s="529"/>
      <c r="AG20" s="529"/>
      <c r="AH20" s="529"/>
      <c r="AI20" s="529"/>
    </row>
    <row r="21" spans="2:35" ht="22.5" customHeight="1">
      <c r="B21" s="530" t="s">
        <v>369</v>
      </c>
      <c r="C21" s="530"/>
      <c r="D21" s="530"/>
      <c r="E21" s="530"/>
      <c r="F21" s="530"/>
      <c r="G21" s="525">
        <f t="shared" si="1"/>
        <v>65562</v>
      </c>
      <c r="H21" s="515"/>
      <c r="I21" s="526"/>
      <c r="J21" s="527">
        <v>33670</v>
      </c>
      <c r="K21" s="518"/>
      <c r="L21" s="518"/>
      <c r="M21" s="527">
        <v>31892</v>
      </c>
      <c r="N21" s="518"/>
      <c r="O21" s="518"/>
      <c r="P21" s="527">
        <v>4632</v>
      </c>
      <c r="Q21" s="518"/>
      <c r="R21" s="518"/>
      <c r="S21" s="514">
        <v>7.6</v>
      </c>
      <c r="T21" s="515"/>
      <c r="U21" s="516"/>
      <c r="V21" s="517">
        <v>21746</v>
      </c>
      <c r="W21" s="518"/>
      <c r="X21" s="518"/>
      <c r="Y21" s="527">
        <v>2773</v>
      </c>
      <c r="Z21" s="518"/>
      <c r="AA21" s="518"/>
      <c r="AB21" s="518">
        <v>14.6</v>
      </c>
      <c r="AC21" s="518"/>
      <c r="AD21" s="528"/>
      <c r="AE21" s="529">
        <f t="shared" si="0"/>
        <v>3</v>
      </c>
      <c r="AF21" s="529"/>
      <c r="AG21" s="529"/>
      <c r="AH21" s="529"/>
      <c r="AI21" s="529"/>
    </row>
    <row r="22" spans="2:35" ht="22.5" customHeight="1">
      <c r="B22" s="524" t="s">
        <v>370</v>
      </c>
      <c r="C22" s="524"/>
      <c r="D22" s="524"/>
      <c r="E22" s="524"/>
      <c r="F22" s="524"/>
      <c r="G22" s="525">
        <f t="shared" si="1"/>
        <v>67015</v>
      </c>
      <c r="H22" s="515"/>
      <c r="I22" s="526"/>
      <c r="J22" s="527">
        <v>34181</v>
      </c>
      <c r="K22" s="518"/>
      <c r="L22" s="518"/>
      <c r="M22" s="527">
        <v>32834</v>
      </c>
      <c r="N22" s="518"/>
      <c r="O22" s="518"/>
      <c r="P22" s="527">
        <v>1453</v>
      </c>
      <c r="Q22" s="518"/>
      <c r="R22" s="518"/>
      <c r="S22" s="514">
        <v>2.2</v>
      </c>
      <c r="T22" s="515"/>
      <c r="U22" s="516"/>
      <c r="V22" s="517">
        <v>23412</v>
      </c>
      <c r="W22" s="518"/>
      <c r="X22" s="518"/>
      <c r="Y22" s="527">
        <v>1666</v>
      </c>
      <c r="Z22" s="518"/>
      <c r="AA22" s="518"/>
      <c r="AB22" s="518">
        <v>7.7</v>
      </c>
      <c r="AC22" s="518"/>
      <c r="AD22" s="528"/>
      <c r="AE22" s="529">
        <f t="shared" si="0"/>
        <v>2.9</v>
      </c>
      <c r="AF22" s="529"/>
      <c r="AG22" s="529"/>
      <c r="AH22" s="529"/>
      <c r="AI22" s="529"/>
    </row>
    <row r="23" spans="2:35" ht="22.5" customHeight="1">
      <c r="B23" s="524" t="s">
        <v>371</v>
      </c>
      <c r="C23" s="524"/>
      <c r="D23" s="524"/>
      <c r="E23" s="524"/>
      <c r="F23" s="524"/>
      <c r="G23" s="525">
        <f t="shared" si="1"/>
        <v>66052</v>
      </c>
      <c r="H23" s="515"/>
      <c r="I23" s="526"/>
      <c r="J23" s="527">
        <v>33573</v>
      </c>
      <c r="K23" s="518"/>
      <c r="L23" s="518"/>
      <c r="M23" s="527">
        <v>32479</v>
      </c>
      <c r="N23" s="518"/>
      <c r="O23" s="518"/>
      <c r="P23" s="527" t="s">
        <v>230</v>
      </c>
      <c r="Q23" s="518"/>
      <c r="R23" s="518"/>
      <c r="S23" s="514" t="s">
        <v>231</v>
      </c>
      <c r="T23" s="515"/>
      <c r="U23" s="516"/>
      <c r="V23" s="517">
        <v>24003</v>
      </c>
      <c r="W23" s="518"/>
      <c r="X23" s="518"/>
      <c r="Y23" s="527">
        <v>591</v>
      </c>
      <c r="Z23" s="518"/>
      <c r="AA23" s="518"/>
      <c r="AB23" s="518">
        <v>2.5</v>
      </c>
      <c r="AC23" s="518"/>
      <c r="AD23" s="528"/>
      <c r="AE23" s="529">
        <f t="shared" si="0"/>
        <v>2.8</v>
      </c>
      <c r="AF23" s="529"/>
      <c r="AG23" s="529"/>
      <c r="AH23" s="529"/>
      <c r="AI23" s="529"/>
    </row>
    <row r="24" spans="2:35" ht="22.5" customHeight="1">
      <c r="B24" s="524" t="s">
        <v>372</v>
      </c>
      <c r="C24" s="524"/>
      <c r="D24" s="524"/>
      <c r="E24" s="524"/>
      <c r="F24" s="524"/>
      <c r="G24" s="525">
        <f t="shared" si="1"/>
        <v>66553</v>
      </c>
      <c r="H24" s="515"/>
      <c r="I24" s="526"/>
      <c r="J24" s="527">
        <v>33466</v>
      </c>
      <c r="K24" s="518"/>
      <c r="L24" s="518"/>
      <c r="M24" s="527">
        <v>33087</v>
      </c>
      <c r="N24" s="518"/>
      <c r="O24" s="518"/>
      <c r="P24" s="518">
        <v>501</v>
      </c>
      <c r="Q24" s="518"/>
      <c r="R24" s="518"/>
      <c r="S24" s="514">
        <v>0.8</v>
      </c>
      <c r="T24" s="515"/>
      <c r="U24" s="516"/>
      <c r="V24" s="517">
        <v>25056</v>
      </c>
      <c r="W24" s="518"/>
      <c r="X24" s="518"/>
      <c r="Y24" s="527">
        <v>1053</v>
      </c>
      <c r="Z24" s="518"/>
      <c r="AA24" s="518"/>
      <c r="AB24" s="518">
        <v>4.4</v>
      </c>
      <c r="AC24" s="518"/>
      <c r="AD24" s="528"/>
      <c r="AE24" s="529">
        <f t="shared" si="0"/>
        <v>2.7</v>
      </c>
      <c r="AF24" s="529"/>
      <c r="AG24" s="529"/>
      <c r="AH24" s="529"/>
      <c r="AI24" s="529"/>
    </row>
    <row r="25" spans="2:35" ht="22.5" customHeight="1">
      <c r="B25" s="524" t="s">
        <v>373</v>
      </c>
      <c r="C25" s="524"/>
      <c r="D25" s="524"/>
      <c r="E25" s="524"/>
      <c r="F25" s="524"/>
      <c r="G25" s="525">
        <v>70053</v>
      </c>
      <c r="H25" s="515"/>
      <c r="I25" s="526"/>
      <c r="J25" s="527">
        <v>34944</v>
      </c>
      <c r="K25" s="518"/>
      <c r="L25" s="518"/>
      <c r="M25" s="527">
        <v>35109</v>
      </c>
      <c r="N25" s="518"/>
      <c r="O25" s="518"/>
      <c r="P25" s="527">
        <v>3500</v>
      </c>
      <c r="Q25" s="518"/>
      <c r="R25" s="518"/>
      <c r="S25" s="514">
        <v>5.3</v>
      </c>
      <c r="T25" s="515"/>
      <c r="U25" s="516"/>
      <c r="V25" s="517">
        <v>26883</v>
      </c>
      <c r="W25" s="518"/>
      <c r="X25" s="518"/>
      <c r="Y25" s="527">
        <v>1827</v>
      </c>
      <c r="Z25" s="518"/>
      <c r="AA25" s="518"/>
      <c r="AB25" s="518">
        <v>7.3</v>
      </c>
      <c r="AC25" s="518"/>
      <c r="AD25" s="528"/>
      <c r="AE25" s="529">
        <f t="shared" si="0"/>
        <v>2.6</v>
      </c>
      <c r="AF25" s="529"/>
      <c r="AG25" s="529"/>
      <c r="AH25" s="529"/>
      <c r="AI25" s="529"/>
    </row>
    <row r="26" spans="2:35" ht="22.5" customHeight="1">
      <c r="B26" s="540" t="s">
        <v>374</v>
      </c>
      <c r="C26" s="541"/>
      <c r="D26" s="541"/>
      <c r="E26" s="541"/>
      <c r="F26" s="542"/>
      <c r="G26" s="543">
        <v>71229</v>
      </c>
      <c r="H26" s="535"/>
      <c r="I26" s="544"/>
      <c r="J26" s="539">
        <v>35556</v>
      </c>
      <c r="K26" s="538"/>
      <c r="L26" s="538"/>
      <c r="M26" s="539">
        <v>35673</v>
      </c>
      <c r="N26" s="538"/>
      <c r="O26" s="538"/>
      <c r="P26" s="539">
        <f>G26-G25</f>
        <v>1176</v>
      </c>
      <c r="Q26" s="538"/>
      <c r="R26" s="538"/>
      <c r="S26" s="534">
        <f>ROUND(P26/G25,3)*100</f>
        <v>1.7000000000000002</v>
      </c>
      <c r="T26" s="535"/>
      <c r="U26" s="536"/>
      <c r="V26" s="537">
        <v>28300</v>
      </c>
      <c r="W26" s="538"/>
      <c r="X26" s="538"/>
      <c r="Y26" s="539">
        <f>V26-V25</f>
        <v>1417</v>
      </c>
      <c r="Z26" s="538"/>
      <c r="AA26" s="538"/>
      <c r="AB26" s="538">
        <f>ROUND(Y26/V25,3)*100</f>
        <v>5.3</v>
      </c>
      <c r="AC26" s="538"/>
      <c r="AD26" s="552"/>
      <c r="AE26" s="553">
        <f>ROUND(G26/V26,1)</f>
        <v>2.5</v>
      </c>
      <c r="AF26" s="553"/>
      <c r="AG26" s="553"/>
      <c r="AH26" s="553"/>
      <c r="AI26" s="553"/>
    </row>
    <row r="27" spans="2:35" ht="1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77"/>
      <c r="AA27" s="77"/>
      <c r="AB27" s="68"/>
      <c r="AC27" s="68"/>
      <c r="AD27" s="68"/>
      <c r="AE27" s="68"/>
      <c r="AF27" s="68"/>
      <c r="AG27" s="68"/>
      <c r="AH27" s="68"/>
      <c r="AI27" s="68"/>
    </row>
    <row r="28" spans="2:35" ht="1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2:35" ht="22.5" customHeight="1">
      <c r="B29" s="68" t="s">
        <v>355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2:35" ht="1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I30" s="87" t="s">
        <v>354</v>
      </c>
    </row>
    <row r="31" spans="2:35" ht="24.75" customHeight="1">
      <c r="B31" s="554" t="s">
        <v>71</v>
      </c>
      <c r="C31" s="554"/>
      <c r="D31" s="554"/>
      <c r="E31" s="554"/>
      <c r="F31" s="554"/>
      <c r="G31" s="554"/>
      <c r="H31" s="409" t="s">
        <v>377</v>
      </c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394" t="s">
        <v>75</v>
      </c>
      <c r="AD31" s="455"/>
      <c r="AE31" s="455"/>
      <c r="AF31" s="455"/>
      <c r="AG31" s="455"/>
      <c r="AH31" s="455"/>
      <c r="AI31" s="455"/>
    </row>
    <row r="32" spans="2:35" ht="24.75" customHeight="1">
      <c r="B32" s="554"/>
      <c r="C32" s="554"/>
      <c r="D32" s="554"/>
      <c r="E32" s="554"/>
      <c r="F32" s="554"/>
      <c r="G32" s="554"/>
      <c r="H32" s="504" t="s">
        <v>76</v>
      </c>
      <c r="I32" s="503"/>
      <c r="J32" s="503"/>
      <c r="K32" s="503"/>
      <c r="L32" s="503"/>
      <c r="M32" s="503"/>
      <c r="N32" s="503"/>
      <c r="O32" s="503" t="s">
        <v>2</v>
      </c>
      <c r="P32" s="503"/>
      <c r="Q32" s="503"/>
      <c r="R32" s="503"/>
      <c r="S32" s="503"/>
      <c r="T32" s="503"/>
      <c r="U32" s="503"/>
      <c r="V32" s="503" t="s">
        <v>3</v>
      </c>
      <c r="W32" s="503"/>
      <c r="X32" s="503"/>
      <c r="Y32" s="503"/>
      <c r="Z32" s="503"/>
      <c r="AA32" s="503"/>
      <c r="AB32" s="519"/>
      <c r="AC32" s="394"/>
      <c r="AD32" s="455"/>
      <c r="AE32" s="455"/>
      <c r="AF32" s="455"/>
      <c r="AG32" s="455"/>
      <c r="AH32" s="455"/>
      <c r="AI32" s="455"/>
    </row>
    <row r="33" spans="2:35" ht="30" customHeight="1">
      <c r="B33" s="562" t="s">
        <v>72</v>
      </c>
      <c r="C33" s="562"/>
      <c r="D33" s="562"/>
      <c r="E33" s="562"/>
      <c r="F33" s="562"/>
      <c r="G33" s="562"/>
      <c r="H33" s="563">
        <f>SUM(O33:AB33)</f>
        <v>127094745</v>
      </c>
      <c r="I33" s="564"/>
      <c r="J33" s="564"/>
      <c r="K33" s="564"/>
      <c r="L33" s="564"/>
      <c r="M33" s="564"/>
      <c r="N33" s="564"/>
      <c r="O33" s="565">
        <v>61841738</v>
      </c>
      <c r="P33" s="564"/>
      <c r="Q33" s="564"/>
      <c r="R33" s="564"/>
      <c r="S33" s="564"/>
      <c r="T33" s="564"/>
      <c r="U33" s="564"/>
      <c r="V33" s="565">
        <v>65253007</v>
      </c>
      <c r="W33" s="564"/>
      <c r="X33" s="564"/>
      <c r="Y33" s="564"/>
      <c r="Z33" s="564"/>
      <c r="AA33" s="564"/>
      <c r="AB33" s="566"/>
      <c r="AC33" s="567">
        <v>53448685</v>
      </c>
      <c r="AD33" s="564"/>
      <c r="AE33" s="564"/>
      <c r="AF33" s="564"/>
      <c r="AG33" s="564"/>
      <c r="AH33" s="564"/>
      <c r="AI33" s="566"/>
    </row>
    <row r="34" spans="2:35" ht="30" customHeight="1">
      <c r="B34" s="545" t="s">
        <v>73</v>
      </c>
      <c r="C34" s="545"/>
      <c r="D34" s="545"/>
      <c r="E34" s="545"/>
      <c r="F34" s="545"/>
      <c r="G34" s="545"/>
      <c r="H34" s="546">
        <f>SUM(O34:AB34)</f>
        <v>13515271</v>
      </c>
      <c r="I34" s="547"/>
      <c r="J34" s="547"/>
      <c r="K34" s="547"/>
      <c r="L34" s="547"/>
      <c r="M34" s="547"/>
      <c r="N34" s="547"/>
      <c r="O34" s="548">
        <v>6666690</v>
      </c>
      <c r="P34" s="548"/>
      <c r="Q34" s="548"/>
      <c r="R34" s="548"/>
      <c r="S34" s="548"/>
      <c r="T34" s="548"/>
      <c r="U34" s="548"/>
      <c r="V34" s="548">
        <v>6848581</v>
      </c>
      <c r="W34" s="548"/>
      <c r="X34" s="548"/>
      <c r="Y34" s="548"/>
      <c r="Z34" s="548"/>
      <c r="AA34" s="548"/>
      <c r="AB34" s="549"/>
      <c r="AC34" s="550">
        <v>6701122</v>
      </c>
      <c r="AD34" s="547"/>
      <c r="AE34" s="547"/>
      <c r="AF34" s="547"/>
      <c r="AG34" s="547"/>
      <c r="AH34" s="547"/>
      <c r="AI34" s="551"/>
    </row>
    <row r="35" spans="2:35" ht="30" customHeight="1">
      <c r="B35" s="555" t="s">
        <v>74</v>
      </c>
      <c r="C35" s="555"/>
      <c r="D35" s="555"/>
      <c r="E35" s="555"/>
      <c r="F35" s="555"/>
      <c r="G35" s="555"/>
      <c r="H35" s="556">
        <f>SUM(O35:AB35)</f>
        <v>71229</v>
      </c>
      <c r="I35" s="557"/>
      <c r="J35" s="557"/>
      <c r="K35" s="557"/>
      <c r="L35" s="557"/>
      <c r="M35" s="557"/>
      <c r="N35" s="557"/>
      <c r="O35" s="558">
        <v>35556</v>
      </c>
      <c r="P35" s="558"/>
      <c r="Q35" s="558"/>
      <c r="R35" s="558"/>
      <c r="S35" s="558"/>
      <c r="T35" s="558"/>
      <c r="U35" s="558"/>
      <c r="V35" s="558">
        <v>35673</v>
      </c>
      <c r="W35" s="558"/>
      <c r="X35" s="558"/>
      <c r="Y35" s="558"/>
      <c r="Z35" s="558"/>
      <c r="AA35" s="558"/>
      <c r="AB35" s="559"/>
      <c r="AC35" s="560">
        <v>28300</v>
      </c>
      <c r="AD35" s="557"/>
      <c r="AE35" s="557"/>
      <c r="AF35" s="557"/>
      <c r="AG35" s="557"/>
      <c r="AH35" s="557"/>
      <c r="AI35" s="561"/>
    </row>
    <row r="36" spans="2:35" ht="1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</sheetData>
  <sheetProtection/>
  <mergeCells count="243">
    <mergeCell ref="V25:X25"/>
    <mergeCell ref="Y25:AA25"/>
    <mergeCell ref="AB25:AD25"/>
    <mergeCell ref="AE25:AI25"/>
    <mergeCell ref="V7:X7"/>
    <mergeCell ref="Y7:AA7"/>
    <mergeCell ref="AB7:AD7"/>
    <mergeCell ref="AE7:AI7"/>
    <mergeCell ref="B25:F25"/>
    <mergeCell ref="G25:I25"/>
    <mergeCell ref="J25:L25"/>
    <mergeCell ref="M25:O25"/>
    <mergeCell ref="P25:R25"/>
    <mergeCell ref="S25:U25"/>
    <mergeCell ref="B7:F7"/>
    <mergeCell ref="G7:I7"/>
    <mergeCell ref="J7:L7"/>
    <mergeCell ref="M7:O7"/>
    <mergeCell ref="P7:R7"/>
    <mergeCell ref="S7:U7"/>
    <mergeCell ref="B35:G35"/>
    <mergeCell ref="H35:N35"/>
    <mergeCell ref="O35:U35"/>
    <mergeCell ref="V35:AB35"/>
    <mergeCell ref="AC35:AI35"/>
    <mergeCell ref="B33:G33"/>
    <mergeCell ref="H33:N33"/>
    <mergeCell ref="O33:U33"/>
    <mergeCell ref="V33:AB33"/>
    <mergeCell ref="AC33:AI33"/>
    <mergeCell ref="B34:G34"/>
    <mergeCell ref="H34:N34"/>
    <mergeCell ref="O34:U34"/>
    <mergeCell ref="V34:AB34"/>
    <mergeCell ref="AC34:AI34"/>
    <mergeCell ref="AB26:AD26"/>
    <mergeCell ref="AE26:AI26"/>
    <mergeCell ref="B31:G32"/>
    <mergeCell ref="H31:AB31"/>
    <mergeCell ref="AC31:AI32"/>
    <mergeCell ref="H32:N32"/>
    <mergeCell ref="O32:U32"/>
    <mergeCell ref="V32:AB32"/>
    <mergeCell ref="AB24:AD24"/>
    <mergeCell ref="AE24:AI24"/>
    <mergeCell ref="B26:F26"/>
    <mergeCell ref="G26:I26"/>
    <mergeCell ref="J26:L26"/>
    <mergeCell ref="M26:O26"/>
    <mergeCell ref="P26:R26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3:U13"/>
    <mergeCell ref="V13:X13"/>
    <mergeCell ref="Y13:AA13"/>
    <mergeCell ref="AB11:AD11"/>
    <mergeCell ref="AE11:AI11"/>
    <mergeCell ref="B12:F12"/>
    <mergeCell ref="G12:I12"/>
    <mergeCell ref="J12:L12"/>
    <mergeCell ref="M12:O12"/>
    <mergeCell ref="P12:R12"/>
    <mergeCell ref="S12:U12"/>
    <mergeCell ref="V12:X12"/>
    <mergeCell ref="Y12:AA12"/>
    <mergeCell ref="AB10:AD10"/>
    <mergeCell ref="AE10:AI10"/>
    <mergeCell ref="B11:F11"/>
    <mergeCell ref="G11:I11"/>
    <mergeCell ref="J11:L11"/>
    <mergeCell ref="M11:O11"/>
    <mergeCell ref="P11:R11"/>
    <mergeCell ref="S11:U11"/>
    <mergeCell ref="V11:X11"/>
    <mergeCell ref="Y11:AA11"/>
    <mergeCell ref="AB9:AD9"/>
    <mergeCell ref="AE9:AI9"/>
    <mergeCell ref="B10:F10"/>
    <mergeCell ref="G10:I10"/>
    <mergeCell ref="J10:L10"/>
    <mergeCell ref="M10:O10"/>
    <mergeCell ref="P10:R10"/>
    <mergeCell ref="S10:U10"/>
    <mergeCell ref="V10:X10"/>
    <mergeCell ref="Y10:AA10"/>
    <mergeCell ref="AB8:AD8"/>
    <mergeCell ref="AE8:AI8"/>
    <mergeCell ref="B9:F9"/>
    <mergeCell ref="G9:I9"/>
    <mergeCell ref="J9:L9"/>
    <mergeCell ref="M9:O9"/>
    <mergeCell ref="P9:R9"/>
    <mergeCell ref="S9:U9"/>
    <mergeCell ref="V9:X9"/>
    <mergeCell ref="Y9:AA9"/>
    <mergeCell ref="AB6:AD6"/>
    <mergeCell ref="AE6:AI6"/>
    <mergeCell ref="B8:F8"/>
    <mergeCell ref="G8:I8"/>
    <mergeCell ref="J8:L8"/>
    <mergeCell ref="M8:O8"/>
    <mergeCell ref="P8:R8"/>
    <mergeCell ref="S8:U8"/>
    <mergeCell ref="V8:X8"/>
    <mergeCell ref="Y8:AA8"/>
    <mergeCell ref="Y5:AA5"/>
    <mergeCell ref="AB5:AD5"/>
    <mergeCell ref="B6:F6"/>
    <mergeCell ref="G6:I6"/>
    <mergeCell ref="J6:L6"/>
    <mergeCell ref="M6:O6"/>
    <mergeCell ref="P6:R6"/>
    <mergeCell ref="S6:U6"/>
    <mergeCell ref="V6:X6"/>
    <mergeCell ref="Y6:AA6"/>
    <mergeCell ref="B4:F5"/>
    <mergeCell ref="G4:U4"/>
    <mergeCell ref="V4:AD4"/>
    <mergeCell ref="AE4:AI5"/>
    <mergeCell ref="G5:I5"/>
    <mergeCell ref="J5:L5"/>
    <mergeCell ref="M5:O5"/>
    <mergeCell ref="P5:R5"/>
    <mergeCell ref="S5:U5"/>
    <mergeCell ref="V5:X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WS8385</cp:lastModifiedBy>
  <dcterms:modified xsi:type="dcterms:W3CDTF">2024-04-03T07:15:32Z</dcterms:modified>
  <cp:category/>
  <cp:version/>
  <cp:contentType/>
  <cp:contentStatus/>
</cp:coreProperties>
</file>