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192.168.53.251\収納課\★給与差押可能額計算書★\"/>
    </mc:Choice>
  </mc:AlternateContent>
  <xr:revisionPtr revIDLastSave="0" documentId="13_ncr:1_{D0A045A6-84D3-4A0F-A40A-66B245292EEB}" xr6:coauthVersionLast="47" xr6:coauthVersionMax="47" xr10:uidLastSave="{00000000-0000-0000-0000-000000000000}"/>
  <bookViews>
    <workbookView xWindow="-120" yWindow="-120" windowWidth="20730" windowHeight="11040" xr2:uid="{00000000-000D-0000-FFFF-FFFF00000000}"/>
  </bookViews>
  <sheets>
    <sheet name="入力用" sheetId="1" r:id="rId1"/>
    <sheet name="1か月以上用" sheetId="2" r:id="rId2"/>
    <sheet name="1か月未満用" sheetId="3" r:id="rId3"/>
  </sheets>
  <definedNames>
    <definedName name="_xlnm.Print_Area" localSheetId="1">'1か月以上用'!$B$2:$M$47</definedName>
    <definedName name="_xlnm.Print_Area" localSheetId="2">'1か月未満用'!$A$2:$BB$47</definedName>
    <definedName name="_xlnm.Print_Area" localSheetId="0">入力用!$A$1:$P$28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 i="1" l="1"/>
  <c r="H22" i="3" l="1"/>
  <c r="H20" i="3"/>
  <c r="J26" i="3"/>
  <c r="H24" i="3"/>
  <c r="H17" i="3"/>
  <c r="J17" i="3" s="1"/>
  <c r="J2" i="3"/>
  <c r="F13" i="3"/>
  <c r="R15" i="1" l="1"/>
  <c r="AG41" i="3"/>
  <c r="AZ28" i="3" s="1"/>
  <c r="AG40" i="3"/>
  <c r="AY28" i="3" s="1"/>
  <c r="AG38" i="3"/>
  <c r="AW28" i="3" s="1"/>
  <c r="AG37" i="3"/>
  <c r="AV28" i="3" s="1"/>
  <c r="AG36" i="3"/>
  <c r="AU28" i="3" s="1"/>
  <c r="AG35" i="3"/>
  <c r="AT28" i="3" s="1"/>
  <c r="AG34" i="3"/>
  <c r="AS28" i="3" s="1"/>
  <c r="AG33" i="3"/>
  <c r="AR28" i="3" s="1"/>
  <c r="AG32" i="3"/>
  <c r="AQ28" i="3" s="1"/>
  <c r="AG31" i="3"/>
  <c r="AP28" i="3" s="1"/>
  <c r="AG30" i="3"/>
  <c r="AO28" i="3" s="1"/>
  <c r="AG29" i="3"/>
  <c r="AN28" i="3" s="1"/>
  <c r="AG28" i="3"/>
  <c r="AM28" i="3" s="1"/>
  <c r="AG27" i="3"/>
  <c r="AL28" i="3" s="1"/>
  <c r="AM26" i="3"/>
  <c r="AN26" i="3" s="1"/>
  <c r="AO26" i="3" s="1"/>
  <c r="AP26" i="3" s="1"/>
  <c r="AQ26" i="3" s="1"/>
  <c r="AR26" i="3" s="1"/>
  <c r="AS26" i="3" s="1"/>
  <c r="AT26" i="3" s="1"/>
  <c r="AU26" i="3" s="1"/>
  <c r="AV26" i="3" s="1"/>
  <c r="AW26" i="3" s="1"/>
  <c r="AX26" i="3" s="1"/>
  <c r="AY26" i="3" s="1"/>
  <c r="AZ26" i="3" s="1"/>
  <c r="AG26" i="3"/>
  <c r="AK28" i="3" s="1"/>
  <c r="G18" i="3"/>
  <c r="F18" i="3"/>
  <c r="E18" i="3"/>
  <c r="D18" i="3"/>
  <c r="C18" i="3"/>
  <c r="G17" i="3"/>
  <c r="F17" i="3"/>
  <c r="E17" i="3"/>
  <c r="D17" i="3"/>
  <c r="C17" i="3"/>
  <c r="G16" i="3"/>
  <c r="F16" i="3"/>
  <c r="E16" i="3"/>
  <c r="D16" i="3"/>
  <c r="H17" i="2" l="1"/>
  <c r="J26" i="2"/>
  <c r="AG39" i="3"/>
  <c r="AX28" i="3" s="1"/>
  <c r="J6" i="3"/>
  <c r="J2" i="2"/>
  <c r="J7" i="2"/>
  <c r="J12" i="2"/>
  <c r="J9" i="3"/>
  <c r="J9" i="2"/>
  <c r="J12" i="3"/>
  <c r="J5" i="3"/>
  <c r="J20" i="3"/>
  <c r="J22" i="3"/>
  <c r="J7" i="3"/>
  <c r="F14" i="3"/>
  <c r="J24" i="3"/>
  <c r="J8" i="3"/>
  <c r="J30" i="3"/>
  <c r="H20" i="2"/>
  <c r="H24" i="2"/>
  <c r="F13" i="2"/>
  <c r="H22" i="2"/>
  <c r="F14" i="2"/>
  <c r="J6" i="2"/>
  <c r="J8" i="2"/>
  <c r="J5" i="2"/>
  <c r="J28" i="3" l="1"/>
  <c r="J32" i="3" s="1"/>
  <c r="J34" i="3" s="1"/>
  <c r="J36" i="3" s="1"/>
  <c r="AM26" i="2"/>
  <c r="AN26" i="2" s="1"/>
  <c r="AO26" i="2" s="1"/>
  <c r="AP26" i="2" s="1"/>
  <c r="AQ26" i="2" s="1"/>
  <c r="AR26" i="2" s="1"/>
  <c r="AS26" i="2" s="1"/>
  <c r="AT26" i="2" s="1"/>
  <c r="AU26" i="2" s="1"/>
  <c r="AV26" i="2" s="1"/>
  <c r="AW26" i="2" s="1"/>
  <c r="AX26" i="2" s="1"/>
  <c r="AY26" i="2" s="1"/>
  <c r="AZ26" i="2" s="1"/>
  <c r="AG40" i="2"/>
  <c r="AY28" i="2" s="1"/>
  <c r="AG39" i="2"/>
  <c r="AX28" i="2" s="1"/>
  <c r="AG38" i="2"/>
  <c r="AW28" i="2" s="1"/>
  <c r="AG37" i="2"/>
  <c r="AV28" i="2" s="1"/>
  <c r="AG36" i="2"/>
  <c r="AU28" i="2" s="1"/>
  <c r="AG35" i="2"/>
  <c r="AT28" i="2" s="1"/>
  <c r="AG34" i="2"/>
  <c r="AS28" i="2" s="1"/>
  <c r="AG33" i="2"/>
  <c r="AR28" i="2" s="1"/>
  <c r="AG32" i="2"/>
  <c r="AQ28" i="2" s="1"/>
  <c r="AG31" i="2"/>
  <c r="AP28" i="2" s="1"/>
  <c r="AG30" i="2"/>
  <c r="AO28" i="2" s="1"/>
  <c r="AG29" i="2"/>
  <c r="AG28" i="2"/>
  <c r="AM28" i="2" s="1"/>
  <c r="AG27" i="2"/>
  <c r="AG26" i="2"/>
  <c r="AK28" i="2" s="1"/>
  <c r="J24" i="2"/>
  <c r="J22" i="2"/>
  <c r="J20" i="2"/>
  <c r="AN28" i="2" l="1"/>
  <c r="J30" i="2"/>
  <c r="AL28" i="2"/>
  <c r="G18" i="2"/>
  <c r="F18" i="2"/>
  <c r="E18" i="2"/>
  <c r="D18" i="2"/>
  <c r="C18" i="2"/>
  <c r="G17" i="2"/>
  <c r="F17" i="2"/>
  <c r="E17" i="2"/>
  <c r="D17" i="2"/>
  <c r="C17" i="2"/>
  <c r="G16" i="2"/>
  <c r="F16" i="2"/>
  <c r="E16" i="2"/>
  <c r="D16" i="2"/>
  <c r="J17" i="2"/>
  <c r="J28" i="2" l="1"/>
  <c r="J32" i="2" s="1"/>
  <c r="J34" i="2" s="1"/>
  <c r="J36" i="2" s="1"/>
  <c r="AG41" i="2"/>
  <c r="AZ28" i="2" s="1"/>
</calcChain>
</file>

<file path=xl/sharedStrings.xml><?xml version="1.0" encoding="utf-8"?>
<sst xmlns="http://schemas.openxmlformats.org/spreadsheetml/2006/main" count="154" uniqueCount="133">
  <si>
    <t>事業所名</t>
    <phoneticPr fontId="3"/>
  </si>
  <si>
    <t>担当者名</t>
    <phoneticPr fontId="3"/>
  </si>
  <si>
    <t>支給月</t>
    <phoneticPr fontId="3"/>
  </si>
  <si>
    <t>担当部署</t>
    <phoneticPr fontId="3"/>
  </si>
  <si>
    <t>電話番号</t>
    <phoneticPr fontId="3"/>
  </si>
  <si>
    <t>①</t>
    <phoneticPr fontId="3"/>
  </si>
  <si>
    <t>給料（扶養手当・残業手当、その他各種手当を含む。）、賞与及び期末手当を合算した月の総支給額</t>
    <phoneticPr fontId="3"/>
  </si>
  <si>
    <t>円</t>
    <phoneticPr fontId="3"/>
  </si>
  <si>
    <t>賞与及び期末手当の支給がある月は、①と②（１号～３号）について、それぞれ給料分と合算した金額を入力してください。</t>
    <phoneticPr fontId="3"/>
  </si>
  <si>
    <t>②</t>
    <phoneticPr fontId="3"/>
  </si>
  <si>
    <t>国税徴収法第76条第１項に定める差押禁止額</t>
    <phoneticPr fontId="3"/>
  </si>
  <si>
    <t>１号</t>
    <phoneticPr fontId="3"/>
  </si>
  <si>
    <t>円</t>
    <phoneticPr fontId="3"/>
  </si>
  <si>
    <t>２号</t>
    <phoneticPr fontId="3"/>
  </si>
  <si>
    <t>円</t>
    <phoneticPr fontId="3"/>
  </si>
  <si>
    <t>３号</t>
    <phoneticPr fontId="3"/>
  </si>
  <si>
    <t>４号</t>
    <phoneticPr fontId="3"/>
  </si>
  <si>
    <t>人</t>
    <phoneticPr fontId="3"/>
  </si>
  <si>
    <t>住　所</t>
    <phoneticPr fontId="9"/>
  </si>
  <si>
    <t>氏　名</t>
    <phoneticPr fontId="9"/>
  </si>
  <si>
    <t>第1号</t>
    <phoneticPr fontId="9"/>
  </si>
  <si>
    <t>第2号</t>
    <phoneticPr fontId="9"/>
  </si>
  <si>
    <t>特別徴収住民税額</t>
    <phoneticPr fontId="9"/>
  </si>
  <si>
    <t>国税徴収法</t>
    <phoneticPr fontId="9"/>
  </si>
  <si>
    <t>第3号</t>
    <phoneticPr fontId="9"/>
  </si>
  <si>
    <t>第4号</t>
    <phoneticPr fontId="9"/>
  </si>
  <si>
    <t>第5号</t>
    <phoneticPr fontId="9"/>
  </si>
  <si>
    <t>①</t>
    <phoneticPr fontId="3"/>
  </si>
  <si>
    <t>②</t>
    <phoneticPr fontId="3"/>
  </si>
  <si>
    <t>③</t>
    <phoneticPr fontId="3"/>
  </si>
  <si>
    <t>（債権者）</t>
    <phoneticPr fontId="3"/>
  </si>
  <si>
    <t>東京都　武蔵村山市役所</t>
    <rPh sb="0" eb="3">
      <t>トウキョウト</t>
    </rPh>
    <rPh sb="4" eb="8">
      <t>ムサシムラヤマ</t>
    </rPh>
    <phoneticPr fontId="9"/>
  </si>
  <si>
    <t>収　納　課　収　納　係　　　宛</t>
    <rPh sb="0" eb="1">
      <t>オサム</t>
    </rPh>
    <rPh sb="2" eb="3">
      <t>オサメ</t>
    </rPh>
    <rPh sb="4" eb="5">
      <t>カ</t>
    </rPh>
    <rPh sb="6" eb="7">
      <t>オサム</t>
    </rPh>
    <rPh sb="8" eb="9">
      <t>オサメ</t>
    </rPh>
    <rPh sb="10" eb="11">
      <t>ガカリ</t>
    </rPh>
    <phoneticPr fontId="9"/>
  </si>
  <si>
    <t>実際の金額</t>
    <rPh sb="0" eb="2">
      <t>ジッサイ</t>
    </rPh>
    <rPh sb="3" eb="4">
      <t>キン</t>
    </rPh>
    <rPh sb="4" eb="5">
      <t>ガク</t>
    </rPh>
    <phoneticPr fontId="3"/>
  </si>
  <si>
    <t>A  計算後の金額（千円未満切り捨て）</t>
    <phoneticPr fontId="3"/>
  </si>
  <si>
    <t>1 ヶ 月 間 の 給 料 等 支 給 額 合 計</t>
    <rPh sb="6" eb="7">
      <t>カン</t>
    </rPh>
    <rPh sb="22" eb="23">
      <t>ゴウ</t>
    </rPh>
    <rPh sb="24" eb="25">
      <t>ケイ</t>
    </rPh>
    <phoneticPr fontId="3"/>
  </si>
  <si>
    <t>社会保険料</t>
    <phoneticPr fontId="9"/>
  </si>
  <si>
    <t>Ｂ  計算後の金額（千円未満切り上げ）</t>
    <phoneticPr fontId="3"/>
  </si>
  <si>
    <t>Ｃ  計算後の金額（千円未満切り上げ）</t>
    <phoneticPr fontId="3"/>
  </si>
  <si>
    <t>Ｄ  計算後の金額（千円未満切り上げ）</t>
    <phoneticPr fontId="3"/>
  </si>
  <si>
    <t>Ｆ  計算後の金額（千円未満切り上げ）</t>
    <phoneticPr fontId="3"/>
  </si>
  <si>
    <t>Ｇ  計算後の金額（千円未満切り上げ）</t>
    <phoneticPr fontId="3"/>
  </si>
  <si>
    <t>Ｈ  計算後の金額（千円未満切り上げ）</t>
    <phoneticPr fontId="3"/>
  </si>
  <si>
    <t>Ｉ</t>
    <phoneticPr fontId="3"/>
  </si>
  <si>
    <t>　｛A-（B+C+D+E）｝×0.2</t>
    <phoneticPr fontId="9"/>
  </si>
  <si>
    <t>　E×2</t>
    <phoneticPr fontId="9"/>
  </si>
  <si>
    <t>　B＋C＋D＋E＋H</t>
    <phoneticPr fontId="9"/>
  </si>
  <si>
    <t>実際の金額</t>
    <phoneticPr fontId="3"/>
  </si>
  <si>
    <t>生計を一にする親族の人数（滞納者本人を含む）</t>
    <rPh sb="0" eb="2">
      <t>セイケイ</t>
    </rPh>
    <rPh sb="3" eb="4">
      <t>イツ</t>
    </rPh>
    <rPh sb="7" eb="9">
      <t>シンゾク</t>
    </rPh>
    <rPh sb="13" eb="16">
      <t>タイノウシャ</t>
    </rPh>
    <rPh sb="16" eb="18">
      <t>ホンニン</t>
    </rPh>
    <rPh sb="19" eb="20">
      <t>フク</t>
    </rPh>
    <phoneticPr fontId="5"/>
  </si>
  <si>
    <t>生計を一にする親族の数（滞納者本人を含む）</t>
    <rPh sb="0" eb="2">
      <t>セイケイ</t>
    </rPh>
    <rPh sb="3" eb="4">
      <t>イツ</t>
    </rPh>
    <rPh sb="7" eb="9">
      <t>シンゾク</t>
    </rPh>
    <rPh sb="10" eb="11">
      <t>カズ</t>
    </rPh>
    <rPh sb="12" eb="15">
      <t>タイノウシャ</t>
    </rPh>
    <rPh sb="15" eb="17">
      <t>ホンニン</t>
    </rPh>
    <rPh sb="18" eb="19">
      <t>フク</t>
    </rPh>
    <phoneticPr fontId="3"/>
  </si>
  <si>
    <t>国税徴収法76条1項4号の金額</t>
    <rPh sb="0" eb="2">
      <t>コクゼイ</t>
    </rPh>
    <rPh sb="2" eb="4">
      <t>チョウシュウ</t>
    </rPh>
    <rPh sb="4" eb="5">
      <t>ホウ</t>
    </rPh>
    <rPh sb="7" eb="8">
      <t>ジョウ</t>
    </rPh>
    <rPh sb="9" eb="10">
      <t>コウ</t>
    </rPh>
    <rPh sb="11" eb="12">
      <t>ゴウ</t>
    </rPh>
    <rPh sb="13" eb="15">
      <t>キンガク</t>
    </rPh>
    <phoneticPr fontId="3"/>
  </si>
  <si>
    <t>（本人のみ）</t>
    <rPh sb="1" eb="3">
      <t>ホンニン</t>
    </rPh>
    <phoneticPr fontId="3"/>
  </si>
  <si>
    <t>別表（上記「②」欄の「下表に掲げる滞納者を含む生計を一にする親族に対する額」欄の金額）</t>
    <rPh sb="0" eb="2">
      <t>ベッピョウ</t>
    </rPh>
    <rPh sb="3" eb="5">
      <t>ジョウキ</t>
    </rPh>
    <rPh sb="8" eb="9">
      <t>ラン</t>
    </rPh>
    <rPh sb="11" eb="13">
      <t>カヒョウ</t>
    </rPh>
    <rPh sb="14" eb="15">
      <t>カカ</t>
    </rPh>
    <rPh sb="38" eb="39">
      <t>ラン</t>
    </rPh>
    <rPh sb="40" eb="42">
      <t>キンガク</t>
    </rPh>
    <phoneticPr fontId="3"/>
  </si>
  <si>
    <t>……</t>
    <phoneticPr fontId="3"/>
  </si>
  <si>
    <t>……</t>
    <phoneticPr fontId="3"/>
  </si>
  <si>
    <t>滞　納　者</t>
    <phoneticPr fontId="3"/>
  </si>
  <si>
    <t>第76条 1項</t>
    <phoneticPr fontId="9"/>
  </si>
  <si>
    <t>に 定 め る</t>
    <phoneticPr fontId="9"/>
  </si>
  <si>
    <t>差押禁止額</t>
    <phoneticPr fontId="9"/>
  </si>
  <si>
    <t>　「①」欄の「A」欄の金額 － 「②」欄の「I」欄の金額</t>
    <rPh sb="4" eb="5">
      <t>ラン</t>
    </rPh>
    <rPh sb="9" eb="10">
      <t>ラン</t>
    </rPh>
    <rPh sb="11" eb="13">
      <t>キンガク</t>
    </rPh>
    <rPh sb="19" eb="20">
      <t>ラン</t>
    </rPh>
    <rPh sb="24" eb="25">
      <t>ラン</t>
    </rPh>
    <rPh sb="26" eb="28">
      <t>キンガク</t>
    </rPh>
    <phoneticPr fontId="9"/>
  </si>
  <si>
    <t>給与計算の基礎となる期間</t>
    <phoneticPr fontId="3"/>
  </si>
  <si>
    <t>１か月以上</t>
    <phoneticPr fontId="3"/>
  </si>
  <si>
    <t>１か月未満</t>
    <phoneticPr fontId="3"/>
  </si>
  <si>
    <t>対象者</t>
    <phoneticPr fontId="3"/>
  </si>
  <si>
    <t>住　所</t>
    <rPh sb="0" eb="1">
      <t>ジュウ</t>
    </rPh>
    <rPh sb="2" eb="3">
      <t>ショ</t>
    </rPh>
    <phoneticPr fontId="3"/>
  </si>
  <si>
    <t>東京都　武蔵村山市役所</t>
    <phoneticPr fontId="9"/>
  </si>
  <si>
    <t>収　納　課　収　納　係　　　宛</t>
    <phoneticPr fontId="9"/>
  </si>
  <si>
    <t>滞　納　者</t>
    <phoneticPr fontId="3"/>
  </si>
  <si>
    <t>住　所</t>
    <phoneticPr fontId="9"/>
  </si>
  <si>
    <t>（債権者）</t>
    <phoneticPr fontId="3"/>
  </si>
  <si>
    <t>1 ヶ 月 間 の 給 料 等 支 給 額 合 計</t>
    <phoneticPr fontId="3"/>
  </si>
  <si>
    <t>実際の金額</t>
    <phoneticPr fontId="3"/>
  </si>
  <si>
    <t>第2号</t>
    <phoneticPr fontId="9"/>
  </si>
  <si>
    <t>特別徴収住民税額</t>
    <phoneticPr fontId="9"/>
  </si>
  <si>
    <t>国税徴収法</t>
    <phoneticPr fontId="9"/>
  </si>
  <si>
    <t>第3号</t>
    <phoneticPr fontId="9"/>
  </si>
  <si>
    <t>社会保険料</t>
    <phoneticPr fontId="9"/>
  </si>
  <si>
    <t>第76条 1項</t>
    <phoneticPr fontId="9"/>
  </si>
  <si>
    <t>第4号</t>
    <phoneticPr fontId="9"/>
  </si>
  <si>
    <t>別表（上記「②」欄の「下表に掲げる滞納者を含む生計を一にする親族に対する額」欄の金額）</t>
    <phoneticPr fontId="3"/>
  </si>
  <si>
    <t>生計を一にする親族の数（滞納者本人を含む）</t>
    <phoneticPr fontId="3"/>
  </si>
  <si>
    <t>に 定 め る</t>
    <phoneticPr fontId="9"/>
  </si>
  <si>
    <t>第5号</t>
    <phoneticPr fontId="9"/>
  </si>
  <si>
    <t>　｛A-（B+C+D+E）｝×0.2</t>
    <phoneticPr fontId="9"/>
  </si>
  <si>
    <t>（本人のみ）</t>
    <phoneticPr fontId="3"/>
  </si>
  <si>
    <t>国税徴収法76条1項4号の金額</t>
    <phoneticPr fontId="3"/>
  </si>
  <si>
    <t>差押禁止額</t>
    <phoneticPr fontId="9"/>
  </si>
  <si>
    <t>　E×2</t>
    <phoneticPr fontId="9"/>
  </si>
  <si>
    <t>　B＋C＋D＋E＋H</t>
    <phoneticPr fontId="9"/>
  </si>
  <si>
    <t>Ｉ</t>
    <phoneticPr fontId="3"/>
  </si>
  <si>
    <t>　「①」欄の「A」欄の金額 － 「②」欄の「I」欄の金額</t>
    <phoneticPr fontId="9"/>
  </si>
  <si>
    <t>給 料 等 の 差 押 金 額 計 算 書　（給与計算の基礎となる期間が「１か月以上」用）</t>
    <rPh sb="43" eb="44">
      <t>ヨウ</t>
    </rPh>
    <phoneticPr fontId="9"/>
  </si>
  <si>
    <t>給 料 等 の 差 押 金 額 計 算 書　（給与計算の基礎となる期間が「１か月未満」用）</t>
    <rPh sb="40" eb="42">
      <t>ミマン</t>
    </rPh>
    <phoneticPr fontId="9"/>
  </si>
  <si>
    <t>支給年（西暦）</t>
    <rPh sb="4" eb="6">
      <t>セイレキ</t>
    </rPh>
    <phoneticPr fontId="3"/>
  </si>
  <si>
    <t>A  計算後の金額（百円未満切り捨て）</t>
    <rPh sb="10" eb="11">
      <t>ヒャク</t>
    </rPh>
    <phoneticPr fontId="3"/>
  </si>
  <si>
    <t>Ｂ  計算後の金額（百円未満切り上げ）</t>
    <rPh sb="10" eb="11">
      <t>ヒャク</t>
    </rPh>
    <phoneticPr fontId="3"/>
  </si>
  <si>
    <t>Ｃ  計算後の金額（百円未満切り上げ）</t>
    <rPh sb="10" eb="11">
      <t>ヒャク</t>
    </rPh>
    <phoneticPr fontId="3"/>
  </si>
  <si>
    <t>Ｄ  計算後の金額（百円未満切り上げ）</t>
    <rPh sb="10" eb="11">
      <t>ヒャク</t>
    </rPh>
    <phoneticPr fontId="3"/>
  </si>
  <si>
    <t>Ｆ  計算後の金額（百円未満切り上げ）</t>
    <rPh sb="10" eb="11">
      <t>ヒャク</t>
    </rPh>
    <phoneticPr fontId="3"/>
  </si>
  <si>
    <t>Ｇ  計算後の金額（百円未満切り上げ）</t>
    <rPh sb="10" eb="11">
      <t>ヒャク</t>
    </rPh>
    <phoneticPr fontId="3"/>
  </si>
  <si>
    <t>Ｅ  下表（別表）参照</t>
    <rPh sb="3" eb="5">
      <t>カヒョウ</t>
    </rPh>
    <rPh sb="6" eb="8">
      <t>ベッピョウ</t>
    </rPh>
    <rPh sb="9" eb="11">
      <t>サンショウ</t>
    </rPh>
    <phoneticPr fontId="3"/>
  </si>
  <si>
    <t>Ｅ  下表（別表）参照</t>
    <phoneticPr fontId="3"/>
  </si>
  <si>
    <t>担当者：</t>
    <phoneticPr fontId="3"/>
  </si>
  <si>
    <t>電　　　話：</t>
    <phoneticPr fontId="3"/>
  </si>
  <si>
    <t>入金予定日　：</t>
    <phoneticPr fontId="3"/>
  </si>
  <si>
    <t>合　計</t>
    <phoneticPr fontId="9"/>
  </si>
  <si>
    <t>所得税法の規定により給与等から控除された源泉徴収による所得税額</t>
    <rPh sb="10" eb="12">
      <t>キュウヨ</t>
    </rPh>
    <rPh sb="12" eb="13">
      <t>トウ</t>
    </rPh>
    <phoneticPr fontId="5"/>
  </si>
  <si>
    <t>健康保険法その他の法律の規定により給与等から控除された社会保険料額</t>
    <rPh sb="17" eb="19">
      <t>キュウヨ</t>
    </rPh>
    <rPh sb="19" eb="20">
      <t>トウ</t>
    </rPh>
    <phoneticPr fontId="5"/>
  </si>
  <si>
    <t>武蔵村山市に支払うべき金額（被差押債権に係る履行額）</t>
    <rPh sb="0" eb="4">
      <t>ムサシムラヤマ</t>
    </rPh>
    <rPh sb="4" eb="5">
      <t>シ</t>
    </rPh>
    <rPh sb="14" eb="15">
      <t>ヒ</t>
    </rPh>
    <rPh sb="15" eb="17">
      <t>サシオサエ</t>
    </rPh>
    <rPh sb="17" eb="19">
      <t>サイケン</t>
    </rPh>
    <rPh sb="20" eb="21">
      <t>カカ</t>
    </rPh>
    <phoneticPr fontId="9"/>
  </si>
  <si>
    <t>武蔵村山市に支払うべき金額（被差押債権に係る履行額）</t>
    <rPh sb="14" eb="15">
      <t>ヒ</t>
    </rPh>
    <rPh sb="15" eb="17">
      <t>サシオサエ</t>
    </rPh>
    <rPh sb="17" eb="19">
      <t>サイケン</t>
    </rPh>
    <rPh sb="20" eb="21">
      <t>カカ</t>
    </rPh>
    <phoneticPr fontId="3"/>
  </si>
  <si>
    <t>給与等の差押に係る差押金額計算入力フォーム</t>
    <rPh sb="2" eb="3">
      <t>トウ</t>
    </rPh>
    <phoneticPr fontId="3"/>
  </si>
  <si>
    <t>市役所への入金予定日（西暦）</t>
    <rPh sb="0" eb="3">
      <t>シヤクショ</t>
    </rPh>
    <rPh sb="5" eb="7">
      <t>ニュウキン</t>
    </rPh>
    <rPh sb="7" eb="9">
      <t>ヨテイ</t>
    </rPh>
    <rPh sb="9" eb="10">
      <t>ビ</t>
    </rPh>
    <rPh sb="11" eb="13">
      <t>セイレキ</t>
    </rPh>
    <phoneticPr fontId="3"/>
  </si>
  <si>
    <t>年</t>
    <rPh sb="0" eb="1">
      <t>ネン</t>
    </rPh>
    <phoneticPr fontId="3"/>
  </si>
  <si>
    <t>月</t>
    <rPh sb="0" eb="1">
      <t>ツキ</t>
    </rPh>
    <phoneticPr fontId="3"/>
  </si>
  <si>
    <t>日</t>
    <rPh sb="0" eb="1">
      <t>ニチ</t>
    </rPh>
    <phoneticPr fontId="3"/>
  </si>
  <si>
    <t>事業所名：</t>
    <rPh sb="0" eb="3">
      <t>ジギョウショ</t>
    </rPh>
    <phoneticPr fontId="3"/>
  </si>
  <si>
    <t>下表に掲げる滞納者を含む生計を一にする親族に対する額（生活保障費）</t>
    <rPh sb="0" eb="2">
      <t>カヒョウ</t>
    </rPh>
    <rPh sb="3" eb="4">
      <t>カカ</t>
    </rPh>
    <rPh sb="6" eb="9">
      <t>タイノウシャ</t>
    </rPh>
    <rPh sb="10" eb="11">
      <t>フク</t>
    </rPh>
    <rPh sb="12" eb="14">
      <t>セイケイ</t>
    </rPh>
    <rPh sb="15" eb="16">
      <t>イツ</t>
    </rPh>
    <rPh sb="19" eb="21">
      <t>シンゾク</t>
    </rPh>
    <rPh sb="22" eb="23">
      <t>タイ</t>
    </rPh>
    <rPh sb="25" eb="26">
      <t>ガク</t>
    </rPh>
    <phoneticPr fontId="3"/>
  </si>
  <si>
    <t>　F又はGのいずれか少ない額（体面維持費）</t>
    <phoneticPr fontId="9"/>
  </si>
  <si>
    <t>下表に掲げる滞納者を含む生計を一にする親族に対する額（生活保障費）</t>
    <phoneticPr fontId="3"/>
  </si>
  <si>
    <t xml:space="preserve">　 </t>
    <phoneticPr fontId="3"/>
  </si>
  <si>
    <t>氏　名</t>
    <rPh sb="0" eb="1">
      <t>シ</t>
    </rPh>
    <rPh sb="2" eb="3">
      <t>メイ</t>
    </rPh>
    <phoneticPr fontId="3"/>
  </si>
  <si>
    <t>Ｈ  計算後の金額（百円未満切り上げ）</t>
    <rPh sb="10" eb="11">
      <t>ヒャク</t>
    </rPh>
    <phoneticPr fontId="3"/>
  </si>
  <si>
    <t>所得税法の規定により給与等から控除された源泉徴収による所得税額</t>
  </si>
  <si>
    <t>所得税法の規定により給与等から控除された源泉徴収による所得税額</t>
    <rPh sb="0" eb="2">
      <t>ショトク</t>
    </rPh>
    <rPh sb="2" eb="4">
      <t>ゼイホウ</t>
    </rPh>
    <rPh sb="5" eb="7">
      <t>キテイ</t>
    </rPh>
    <rPh sb="10" eb="12">
      <t>キュウヨ</t>
    </rPh>
    <rPh sb="12" eb="13">
      <t>トウ</t>
    </rPh>
    <rPh sb="20" eb="22">
      <t>ゲンセン</t>
    </rPh>
    <rPh sb="22" eb="24">
      <t>チョウシュウ</t>
    </rPh>
    <rPh sb="27" eb="30">
      <t>ショトクゼイ</t>
    </rPh>
    <rPh sb="30" eb="31">
      <t>ガク</t>
    </rPh>
    <phoneticPr fontId="9"/>
  </si>
  <si>
    <t>健康保険法その他の法律の規定により給与等から控除された社会保険料額</t>
  </si>
  <si>
    <t>健康保険法その他の法律の規定により給与等から控除された社会保険料額</t>
    <rPh sb="0" eb="2">
      <t>ケンコウ</t>
    </rPh>
    <rPh sb="2" eb="4">
      <t>ホケン</t>
    </rPh>
    <rPh sb="4" eb="5">
      <t>ホウ</t>
    </rPh>
    <rPh sb="7" eb="8">
      <t>タ</t>
    </rPh>
    <rPh sb="9" eb="11">
      <t>ホウリツ</t>
    </rPh>
    <rPh sb="12" eb="14">
      <t>キテイ</t>
    </rPh>
    <rPh sb="17" eb="19">
      <t>キュウヨ</t>
    </rPh>
    <rPh sb="19" eb="20">
      <t>トウ</t>
    </rPh>
    <rPh sb="27" eb="29">
      <t>シャカイ</t>
    </rPh>
    <rPh sb="29" eb="32">
      <t>ホケンリョウ</t>
    </rPh>
    <phoneticPr fontId="3"/>
  </si>
  <si>
    <t>地方税法の規定により給与等から控除された特別徴収による市・都民税額</t>
    <rPh sb="0" eb="2">
      <t>チホウ</t>
    </rPh>
    <rPh sb="10" eb="12">
      <t>キュウヨ</t>
    </rPh>
    <rPh sb="12" eb="13">
      <t>トウ</t>
    </rPh>
    <rPh sb="20" eb="22">
      <t>トクベツ</t>
    </rPh>
    <rPh sb="27" eb="28">
      <t>シ</t>
    </rPh>
    <rPh sb="29" eb="31">
      <t>トミン</t>
    </rPh>
    <rPh sb="31" eb="33">
      <t>ゼイガク</t>
    </rPh>
    <phoneticPr fontId="3"/>
  </si>
  <si>
    <t>地方税法の規定により給与等から控除された特別徴収による市・都民税額</t>
    <rPh sb="29" eb="30">
      <t>ト</t>
    </rPh>
    <phoneticPr fontId="3"/>
  </si>
  <si>
    <t>計算日</t>
    <rPh sb="0" eb="2">
      <t>ケイサン</t>
    </rPh>
    <rPh sb="2" eb="3">
      <t>ビ</t>
    </rPh>
    <phoneticPr fontId="3"/>
  </si>
  <si>
    <t>地方税法の規定により給与等から控除された特別徴収による市・都民税額</t>
    <rPh sb="10" eb="12">
      <t>キュウヨ</t>
    </rPh>
    <rPh sb="12" eb="13">
      <t>トウ</t>
    </rPh>
    <rPh sb="29" eb="30">
      <t>ト</t>
    </rPh>
    <phoneticPr fontId="5"/>
  </si>
  <si>
    <t xml:space="preserve"> ※  生計を一にする親族の数（滞納者本人含む）が7人以上の場合は、１人増すごとに48,000円が加算されます。</t>
    <rPh sb="4" eb="6">
      <t>セイケイ</t>
    </rPh>
    <rPh sb="7" eb="8">
      <t>イツ</t>
    </rPh>
    <rPh sb="11" eb="13">
      <t>シンゾク</t>
    </rPh>
    <rPh sb="14" eb="15">
      <t>スウ</t>
    </rPh>
    <rPh sb="16" eb="19">
      <t>タイノウシャ</t>
    </rPh>
    <rPh sb="49" eb="51">
      <t>カサン</t>
    </rPh>
    <phoneticPr fontId="3"/>
  </si>
  <si>
    <t xml:space="preserve"> ※  生計を一にする親族の数（滞納者本人含む）が7人以上の場合は、１人増すごとに48,000円が加算されます。</t>
    <phoneticPr fontId="3"/>
  </si>
  <si>
    <r>
      <t xml:space="preserve">
※　生計を一にする親族とは、滞納者と生計を一にする配偶者（事実上の配偶者を含む）その他の親族のことです。
</t>
    </r>
    <r>
      <rPr>
        <b/>
        <sz val="14"/>
        <color rgb="FFFF0000"/>
        <rFont val="ＭＳ Ｐゴシック"/>
        <family val="3"/>
        <charset val="128"/>
      </rPr>
      <t xml:space="preserve">＊差押金額算出時の注意＊
</t>
    </r>
    <r>
      <rPr>
        <sz val="11"/>
        <color theme="1"/>
        <rFont val="ＭＳ Ｐゴシック"/>
        <family val="3"/>
        <charset val="128"/>
      </rPr>
      <t xml:space="preserve">
●上記フォームのブルーの箇所に入力すると、別シートの「差押金額計算書」に計算結果が表示されます。
●差押金額は、対象者の勤務開始日からの雇用期間が１か月以上か１か月未満であるかにより計算方法が多少異なります。
　　支給月の給与計算の基礎となる期間（1か月以上もしくは1か月未満）によって、「１か月以上用」、「１か月未満用」のシートを選択し使い分けてください。
●該当するシート内の「③差押金額」をご確認ください。
　　（例）　・給与計算の基礎となる期間が「１か月以上」　・・・　４／１６　～　５／１５の期間の勤務
　　　　　　・給与計算の基礎となる期間が「１か月未満」　・・・　４／　１　～　４／１５の期間の勤務
●口座に直接振り込む場合は、振込手数料は本人負担となるため、差押履行額とは別に同意を得て給与の中から差し引いていただくようお願いします。
●同計算書にて算出した武蔵村山市に支払うべき金額（被差押債権に係る履行額）がある場合には、直ちに支払っていただきますようお願い申し上げます。
　 なお、武蔵村山市から「給与等の差押計算書」の提出を求められた場合は、速やかに提出していただきますようお願い申し上げます。
■お問い合わせ先
東京都武蔵村山市　市民部　収納課
電話番号：042-565-1111
FAX番号：042-563-0793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</si>
</sst>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円&quot;"/>
    <numFmt numFmtId="177" formatCode="#,##0&quot; 円&quot;_ ;[Red]\-#,##0&quot; 円&quot;\ "/>
    <numFmt numFmtId="178" formatCode="#,##0_ "/>
    <numFmt numFmtId="179" formatCode="0&quot; 人&quot;_ "/>
    <numFmt numFmtId="180" formatCode="0_ "/>
    <numFmt numFmtId="181" formatCode="yyyy&quot;年&quot;m&quot;月&quot;d&quot;日&quot;;@"/>
  </numFmts>
  <fonts count="23" x14ac:knownFonts="1">
    <font>
      <sz val="11"/>
      <color theme="1"/>
      <name val="ＭＳ Ｐゴシック"/>
      <family val="2"/>
      <charset val="128"/>
      <scheme val="minor"/>
    </font>
    <font>
      <sz val="11"/>
      <color theme="1"/>
      <name val="ＭＳ Ｐゴシック"/>
      <family val="2"/>
      <charset val="128"/>
      <scheme val="minor"/>
    </font>
    <font>
      <b/>
      <sz val="14"/>
      <color theme="8" tint="-0.249977111117893"/>
      <name val="ＭＳ Ｐゴシック"/>
      <family val="3"/>
      <charset val="128"/>
    </font>
    <font>
      <sz val="6"/>
      <name val="ＭＳ Ｐゴシック"/>
      <family val="2"/>
      <charset val="128"/>
      <scheme val="minor"/>
    </font>
    <font>
      <sz val="11"/>
      <color theme="1"/>
      <name val="ＭＳ Ｐゴシック"/>
      <family val="3"/>
      <charset val="128"/>
    </font>
    <font>
      <sz val="18"/>
      <color theme="3"/>
      <name val="ＭＳ Ｐゴシック"/>
      <family val="2"/>
      <charset val="128"/>
      <scheme val="major"/>
    </font>
    <font>
      <b/>
      <sz val="14"/>
      <color rgb="FFFF0000"/>
      <name val="ＭＳ Ｐゴシック"/>
      <family val="3"/>
      <charset val="128"/>
    </font>
    <font>
      <u/>
      <sz val="11"/>
      <color theme="10"/>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1"/>
      <color rgb="FFFF0000"/>
      <name val="ＭＳ Ｐゴシック"/>
      <family val="3"/>
      <charset val="128"/>
    </font>
    <font>
      <b/>
      <sz val="1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6"/>
      <name val="ＭＳ Ｐゴシック"/>
      <family val="3"/>
      <charset val="128"/>
    </font>
    <font>
      <b/>
      <sz val="12"/>
      <name val="ＭＳ Ｐゴシック"/>
      <family val="3"/>
      <charset val="128"/>
    </font>
    <font>
      <b/>
      <sz val="9"/>
      <color theme="1"/>
      <name val="ＭＳ Ｐゴシック"/>
      <family val="3"/>
      <charset val="128"/>
      <scheme val="minor"/>
    </font>
    <font>
      <sz val="1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6">
    <border>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indexed="64"/>
      </left>
      <right/>
      <top style="medium">
        <color indexed="64"/>
      </top>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style="medium">
        <color indexed="64"/>
      </right>
      <top style="dashed">
        <color indexed="64"/>
      </top>
      <bottom/>
      <diagonal/>
    </border>
    <border>
      <left style="medium">
        <color indexed="64"/>
      </left>
      <right/>
      <top/>
      <bottom style="thin">
        <color indexed="64"/>
      </bottom>
      <diagonal/>
    </border>
    <border>
      <left style="dashed">
        <color indexed="64"/>
      </left>
      <right style="dashed">
        <color indexed="64"/>
      </right>
      <top style="medium">
        <color indexed="64"/>
      </top>
      <bottom/>
      <diagonal/>
    </border>
    <border>
      <left style="dashed">
        <color indexed="64"/>
      </left>
      <right style="dashed">
        <color indexed="64"/>
      </right>
      <top style="dashed">
        <color indexed="64"/>
      </top>
      <bottom style="thin">
        <color indexed="64"/>
      </bottom>
      <diagonal/>
    </border>
    <border>
      <left style="medium">
        <color indexed="64"/>
      </left>
      <right style="hair">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257">
    <xf numFmtId="0" fontId="0" fillId="0" borderId="0" xfId="0">
      <alignment vertical="center"/>
    </xf>
    <xf numFmtId="38" fontId="0" fillId="0" borderId="0" xfId="0" applyNumberFormat="1">
      <alignment vertical="center"/>
    </xf>
    <xf numFmtId="0" fontId="4" fillId="0" borderId="0" xfId="0" applyFont="1">
      <alignment vertical="center"/>
    </xf>
    <xf numFmtId="0" fontId="4" fillId="0" borderId="1" xfId="0" applyFont="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0" xfId="0" applyFont="1" applyBorder="1">
      <alignment vertical="center"/>
    </xf>
    <xf numFmtId="0" fontId="4" fillId="0" borderId="11" xfId="0" applyFont="1" applyBorder="1" applyAlignment="1">
      <alignment horizontal="center"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6" xfId="0" applyFont="1" applyBorder="1">
      <alignment vertical="center"/>
    </xf>
    <xf numFmtId="0" fontId="4" fillId="0" borderId="17" xfId="0" applyFont="1" applyBorder="1" applyAlignment="1">
      <alignment horizontal="center" vertical="center"/>
    </xf>
    <xf numFmtId="0" fontId="4" fillId="0" borderId="19" xfId="0" applyFont="1" applyBorder="1">
      <alignment vertical="center"/>
    </xf>
    <xf numFmtId="0" fontId="4" fillId="0" borderId="24" xfId="0" applyFont="1" applyBorder="1" applyAlignment="1">
      <alignment horizontal="center" vertical="center"/>
    </xf>
    <xf numFmtId="3" fontId="10" fillId="0" borderId="0" xfId="3" applyNumberFormat="1" applyFont="1" applyAlignment="1">
      <alignment vertical="top"/>
    </xf>
    <xf numFmtId="178" fontId="0" fillId="0" borderId="0" xfId="0" applyNumberFormat="1">
      <alignment vertical="center"/>
    </xf>
    <xf numFmtId="0" fontId="0" fillId="3" borderId="0" xfId="0" applyFill="1">
      <alignment vertical="center"/>
    </xf>
    <xf numFmtId="179" fontId="0" fillId="3" borderId="53" xfId="0" applyNumberFormat="1" applyFill="1" applyBorder="1" applyAlignment="1">
      <alignment horizontal="center" vertical="center"/>
    </xf>
    <xf numFmtId="0" fontId="0" fillId="3" borderId="48" xfId="0" applyFill="1" applyBorder="1" applyAlignment="1">
      <alignment vertical="center" shrinkToFit="1"/>
    </xf>
    <xf numFmtId="3" fontId="8" fillId="3" borderId="0" xfId="3" applyNumberFormat="1" applyFill="1">
      <alignment vertical="center"/>
    </xf>
    <xf numFmtId="3" fontId="0" fillId="3" borderId="0" xfId="3" applyNumberFormat="1" applyFont="1" applyFill="1" applyAlignment="1">
      <alignment horizontal="distributed" vertical="center"/>
    </xf>
    <xf numFmtId="3" fontId="0" fillId="3" borderId="0" xfId="3" applyNumberFormat="1" applyFont="1" applyFill="1">
      <alignment vertical="center"/>
    </xf>
    <xf numFmtId="3" fontId="10" fillId="3" borderId="0" xfId="3" applyNumberFormat="1" applyFont="1" applyFill="1">
      <alignment vertical="center"/>
    </xf>
    <xf numFmtId="3" fontId="0" fillId="3" borderId="38" xfId="3" applyNumberFormat="1" applyFont="1" applyFill="1" applyBorder="1" applyAlignment="1">
      <alignment horizontal="distributed" vertical="center"/>
    </xf>
    <xf numFmtId="3" fontId="0" fillId="3" borderId="39" xfId="3" applyNumberFormat="1" applyFont="1" applyFill="1" applyBorder="1" applyAlignment="1">
      <alignment horizontal="distributed" vertical="center"/>
    </xf>
    <xf numFmtId="3" fontId="0" fillId="3" borderId="52" xfId="3" applyNumberFormat="1" applyFont="1" applyFill="1" applyBorder="1">
      <alignment vertical="center"/>
    </xf>
    <xf numFmtId="3" fontId="11" fillId="3" borderId="0" xfId="3" applyNumberFormat="1" applyFont="1" applyFill="1" applyAlignment="1">
      <alignment horizontal="center" vertical="center"/>
    </xf>
    <xf numFmtId="3" fontId="10" fillId="3" borderId="0" xfId="3" applyNumberFormat="1" applyFont="1" applyFill="1" applyAlignment="1">
      <alignment vertical="top"/>
    </xf>
    <xf numFmtId="3" fontId="8" fillId="3" borderId="42" xfId="3" applyNumberFormat="1" applyFill="1" applyBorder="1" applyAlignment="1">
      <alignment horizontal="center" vertical="center"/>
    </xf>
    <xf numFmtId="3" fontId="8" fillId="3" borderId="0" xfId="3" applyNumberFormat="1" applyFill="1" applyAlignment="1">
      <alignment horizontal="center" vertical="top"/>
    </xf>
    <xf numFmtId="3" fontId="8" fillId="3" borderId="0" xfId="3" applyNumberFormat="1" applyFill="1" applyAlignment="1">
      <alignment horizontal="center" vertical="center"/>
    </xf>
    <xf numFmtId="3" fontId="12" fillId="3" borderId="0" xfId="3" applyNumberFormat="1" applyFont="1" applyFill="1" applyAlignment="1">
      <alignment horizontal="left" vertical="center"/>
    </xf>
    <xf numFmtId="3" fontId="8" fillId="3" borderId="40" xfId="3" applyNumberFormat="1" applyFill="1" applyBorder="1">
      <alignment vertical="center"/>
    </xf>
    <xf numFmtId="3" fontId="8" fillId="3" borderId="41" xfId="3" applyNumberFormat="1" applyFill="1" applyBorder="1">
      <alignment vertical="center"/>
    </xf>
    <xf numFmtId="3" fontId="8" fillId="3" borderId="55" xfId="3" applyNumberFormat="1" applyFill="1" applyBorder="1">
      <alignment vertical="center"/>
    </xf>
    <xf numFmtId="3" fontId="8" fillId="3" borderId="56" xfId="3" applyNumberFormat="1" applyFill="1" applyBorder="1">
      <alignment vertical="center"/>
    </xf>
    <xf numFmtId="3" fontId="8" fillId="3" borderId="66" xfId="3" applyNumberFormat="1" applyFill="1" applyBorder="1">
      <alignment vertical="center"/>
    </xf>
    <xf numFmtId="3" fontId="8" fillId="3" borderId="67" xfId="3" applyNumberFormat="1" applyFill="1" applyBorder="1">
      <alignment vertical="center"/>
    </xf>
    <xf numFmtId="0" fontId="0" fillId="3" borderId="0" xfId="0" applyFill="1" applyAlignment="1">
      <alignment horizontal="distributed" vertical="center"/>
    </xf>
    <xf numFmtId="0" fontId="4" fillId="2" borderId="97" xfId="0" applyFont="1" applyFill="1" applyBorder="1" applyAlignment="1" applyProtection="1">
      <alignment horizontal="center" vertical="center" shrinkToFit="1"/>
      <protection locked="0"/>
    </xf>
    <xf numFmtId="3" fontId="19" fillId="3" borderId="0" xfId="3" applyNumberFormat="1" applyFont="1" applyFill="1" applyAlignment="1">
      <alignment vertical="top"/>
    </xf>
    <xf numFmtId="0" fontId="4" fillId="0" borderId="91" xfId="0" applyFont="1" applyBorder="1" applyAlignment="1">
      <alignment horizontal="right" vertical="center"/>
    </xf>
    <xf numFmtId="0" fontId="4" fillId="0" borderId="92" xfId="0" applyFont="1" applyBorder="1" applyAlignment="1">
      <alignment horizontal="right" vertical="center"/>
    </xf>
    <xf numFmtId="180" fontId="4" fillId="2" borderId="5" xfId="0" applyNumberFormat="1" applyFont="1" applyFill="1" applyBorder="1" applyAlignment="1" applyProtection="1">
      <alignment horizontal="center" vertical="center" shrinkToFit="1"/>
      <protection locked="0"/>
    </xf>
    <xf numFmtId="180" fontId="4" fillId="2" borderId="4" xfId="0" applyNumberFormat="1" applyFont="1" applyFill="1" applyBorder="1" applyAlignment="1" applyProtection="1">
      <alignment horizontal="center" vertical="center" shrinkToFit="1"/>
      <protection locked="0"/>
    </xf>
    <xf numFmtId="14" fontId="0" fillId="0" borderId="0" xfId="0" applyNumberFormat="1">
      <alignment vertical="center"/>
    </xf>
    <xf numFmtId="31" fontId="0" fillId="0" borderId="0" xfId="0" applyNumberFormat="1">
      <alignment vertical="center"/>
    </xf>
    <xf numFmtId="0" fontId="4" fillId="0" borderId="105" xfId="0" applyFont="1" applyBorder="1" applyAlignment="1">
      <alignment horizontal="center" vertical="center"/>
    </xf>
    <xf numFmtId="3" fontId="8" fillId="3" borderId="48" xfId="3" applyNumberFormat="1" applyFill="1" applyBorder="1" applyAlignment="1">
      <alignment horizontal="center" vertical="center"/>
    </xf>
    <xf numFmtId="0" fontId="0" fillId="3" borderId="38" xfId="0" applyFill="1" applyBorder="1" applyAlignment="1">
      <alignment horizontal="distributed" vertical="center"/>
    </xf>
    <xf numFmtId="0" fontId="4" fillId="3" borderId="0" xfId="0" applyFont="1" applyFill="1">
      <alignment vertical="center"/>
    </xf>
    <xf numFmtId="0" fontId="4" fillId="3" borderId="0" xfId="0" applyFont="1" applyFill="1" applyAlignment="1">
      <alignment horizontal="right" vertical="center"/>
    </xf>
    <xf numFmtId="0" fontId="7" fillId="3" borderId="0" xfId="2" applyFill="1">
      <alignment vertical="center"/>
    </xf>
    <xf numFmtId="0" fontId="4" fillId="3" borderId="76" xfId="0" applyFont="1" applyFill="1" applyBorder="1">
      <alignment vertical="center"/>
    </xf>
    <xf numFmtId="0" fontId="4" fillId="3" borderId="77" xfId="0" applyFont="1" applyFill="1" applyBorder="1">
      <alignment vertical="center"/>
    </xf>
    <xf numFmtId="0" fontId="2" fillId="3" borderId="0" xfId="0" applyFont="1" applyFill="1">
      <alignment vertical="center"/>
    </xf>
    <xf numFmtId="0" fontId="4" fillId="3" borderId="103" xfId="0" applyFont="1" applyFill="1" applyBorder="1" applyAlignment="1" applyProtection="1">
      <alignment horizontal="center" vertical="center" shrinkToFit="1"/>
    </xf>
    <xf numFmtId="0" fontId="4" fillId="3" borderId="104" xfId="0" applyFont="1" applyFill="1" applyBorder="1" applyAlignment="1" applyProtection="1">
      <alignment horizontal="center" vertical="center" shrinkToFi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2" borderId="93" xfId="0" applyFont="1" applyFill="1" applyBorder="1" applyAlignment="1" applyProtection="1">
      <alignment horizontal="center" vertical="center" shrinkToFit="1"/>
      <protection locked="0"/>
    </xf>
    <xf numFmtId="0" fontId="4" fillId="2" borderId="78" xfId="0" applyFont="1" applyFill="1" applyBorder="1" applyAlignment="1" applyProtection="1">
      <alignment horizontal="center" vertical="center" shrinkToFit="1"/>
      <protection locked="0"/>
    </xf>
    <xf numFmtId="0" fontId="0" fillId="0" borderId="95" xfId="0" applyBorder="1" applyAlignment="1" applyProtection="1">
      <alignment horizontal="center" vertical="center" shrinkToFit="1"/>
      <protection locked="0"/>
    </xf>
    <xf numFmtId="0" fontId="0" fillId="0" borderId="96" xfId="0" applyBorder="1" applyAlignment="1" applyProtection="1">
      <alignment horizontal="center" vertical="center" shrinkToFit="1"/>
      <protection locked="0"/>
    </xf>
    <xf numFmtId="0" fontId="22" fillId="0" borderId="90" xfId="0" applyFont="1" applyBorder="1" applyAlignment="1">
      <alignment vertical="center" wrapText="1" shrinkToFit="1"/>
    </xf>
    <xf numFmtId="0" fontId="17" fillId="0" borderId="91" xfId="0" applyFont="1" applyBorder="1" applyAlignment="1">
      <alignment vertical="center" wrapText="1" shrinkToFit="1"/>
    </xf>
    <xf numFmtId="0" fontId="17" fillId="0" borderId="1" xfId="0" applyFont="1" applyBorder="1" applyAlignment="1">
      <alignment vertical="center" wrapText="1" shrinkToFit="1"/>
    </xf>
    <xf numFmtId="0" fontId="17" fillId="0" borderId="5" xfId="0" applyFont="1" applyBorder="1" applyAlignment="1">
      <alignment vertical="center" wrapText="1" shrinkToFit="1"/>
    </xf>
    <xf numFmtId="0" fontId="4" fillId="0" borderId="99" xfId="0" applyFont="1" applyBorder="1" applyAlignment="1">
      <alignment horizontal="center" vertical="center" shrinkToFit="1"/>
    </xf>
    <xf numFmtId="0" fontId="0" fillId="0" borderId="100" xfId="0" applyBorder="1" applyAlignment="1">
      <alignment horizontal="center" vertical="center" shrinkToFi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38" fontId="4" fillId="2" borderId="30" xfId="1" applyFont="1" applyFill="1" applyBorder="1" applyAlignment="1" applyProtection="1">
      <alignment horizontal="right" vertical="center" indent="1" shrinkToFit="1"/>
      <protection locked="0"/>
    </xf>
    <xf numFmtId="38" fontId="4" fillId="2" borderId="18" xfId="1" applyFont="1" applyFill="1" applyBorder="1" applyAlignment="1" applyProtection="1">
      <alignment horizontal="right" vertical="center" indent="1" shrinkToFit="1"/>
      <protection locked="0"/>
    </xf>
    <xf numFmtId="0" fontId="4" fillId="0" borderId="0" xfId="0" applyFont="1" applyAlignment="1">
      <alignment horizontal="left" vertical="center" wrapText="1"/>
    </xf>
    <xf numFmtId="0" fontId="0" fillId="0" borderId="0" xfId="0">
      <alignment vertical="center"/>
    </xf>
    <xf numFmtId="0" fontId="4" fillId="0" borderId="90" xfId="0" applyFont="1" applyBorder="1" applyAlignment="1">
      <alignment horizontal="center" vertical="center" shrinkToFit="1"/>
    </xf>
    <xf numFmtId="0" fontId="0" fillId="0" borderId="91"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4" fillId="2" borderId="92" xfId="0" applyFont="1" applyFill="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vertical="center" wrapText="1"/>
    </xf>
    <xf numFmtId="0" fontId="4" fillId="0" borderId="11" xfId="0" applyFont="1" applyBorder="1" applyAlignment="1">
      <alignment vertical="center" wrapText="1"/>
    </xf>
    <xf numFmtId="0" fontId="4" fillId="0" borderId="35" xfId="0" applyFont="1" applyBorder="1" applyAlignment="1">
      <alignment vertical="center" wrapText="1"/>
    </xf>
    <xf numFmtId="0" fontId="4" fillId="0" borderId="14" xfId="0" applyFont="1" applyBorder="1" applyAlignment="1">
      <alignment vertical="center" wrapText="1"/>
    </xf>
    <xf numFmtId="0" fontId="4" fillId="0" borderId="37" xfId="0" applyFont="1" applyBorder="1" applyAlignment="1">
      <alignment vertical="center" wrapText="1"/>
    </xf>
    <xf numFmtId="0" fontId="4" fillId="0" borderId="17" xfId="0" applyFont="1" applyBorder="1" applyAlignment="1">
      <alignment vertical="center" wrapText="1"/>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0" borderId="34" xfId="0" applyFont="1" applyBorder="1" applyAlignment="1">
      <alignment horizontal="distributed" vertical="center"/>
    </xf>
    <xf numFmtId="38" fontId="4" fillId="2" borderId="29" xfId="1" applyFont="1" applyFill="1" applyBorder="1" applyAlignment="1" applyProtection="1">
      <alignment horizontal="right" vertical="center" indent="1" shrinkToFit="1"/>
      <protection locked="0"/>
    </xf>
    <xf numFmtId="38" fontId="4" fillId="2" borderId="12" xfId="1" applyFont="1" applyFill="1" applyBorder="1" applyAlignment="1" applyProtection="1">
      <alignment horizontal="right" vertical="center" indent="1" shrinkToFit="1"/>
      <protection locked="0"/>
    </xf>
    <xf numFmtId="0" fontId="4" fillId="0" borderId="15" xfId="0" applyFont="1" applyBorder="1" applyAlignment="1">
      <alignment horizontal="distributed" vertical="center"/>
    </xf>
    <xf numFmtId="0" fontId="4" fillId="0" borderId="22" xfId="0" applyFont="1" applyBorder="1" applyAlignment="1">
      <alignment horizontal="distributed" vertical="center"/>
    </xf>
    <xf numFmtId="0" fontId="4" fillId="0" borderId="36" xfId="0" applyFont="1" applyBorder="1" applyAlignment="1">
      <alignment horizontal="distributed" vertical="center"/>
    </xf>
    <xf numFmtId="0" fontId="4" fillId="3" borderId="0" xfId="0" applyFont="1" applyFill="1" applyAlignment="1" applyProtection="1">
      <alignment horizontal="right" vertical="center"/>
      <protection locked="0"/>
    </xf>
    <xf numFmtId="56" fontId="4" fillId="2" borderId="9" xfId="0" applyNumberFormat="1" applyFont="1" applyFill="1" applyBorder="1" applyAlignment="1" applyProtection="1">
      <alignment horizontal="right" vertical="center"/>
      <protection locked="0"/>
    </xf>
    <xf numFmtId="0" fontId="4" fillId="2" borderId="10" xfId="0" applyFont="1" applyFill="1" applyBorder="1" applyAlignment="1" applyProtection="1">
      <alignment horizontal="right" vertical="center"/>
      <protection locked="0"/>
    </xf>
    <xf numFmtId="0" fontId="4" fillId="0" borderId="76" xfId="0" applyFont="1" applyBorder="1" applyAlignment="1">
      <alignment horizontal="center" vertical="center" wrapText="1" shrinkToFit="1"/>
    </xf>
    <xf numFmtId="0" fontId="0" fillId="0" borderId="102" xfId="0" applyBorder="1" applyAlignment="1">
      <alignment horizontal="center" vertical="center" wrapText="1" shrinkToFit="1"/>
    </xf>
    <xf numFmtId="0" fontId="4" fillId="2" borderId="77" xfId="0" applyFont="1" applyFill="1" applyBorder="1" applyAlignment="1" applyProtection="1">
      <alignment horizontal="left" vertical="center" shrinkToFit="1"/>
      <protection locked="0"/>
    </xf>
    <xf numFmtId="0" fontId="0" fillId="0" borderId="77" xfId="0"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0" fontId="4" fillId="2" borderId="59" xfId="0" applyFont="1" applyFill="1" applyBorder="1" applyAlignment="1" applyProtection="1">
      <alignment horizontal="left" vertical="center" shrinkToFit="1"/>
      <protection locked="0"/>
    </xf>
    <xf numFmtId="0" fontId="0" fillId="0" borderId="59" xfId="0" applyBorder="1" applyAlignment="1" applyProtection="1">
      <alignment horizontal="left" vertical="center" shrinkToFit="1"/>
      <protection locked="0"/>
    </xf>
    <xf numFmtId="0" fontId="0" fillId="0" borderId="101" xfId="0" applyBorder="1" applyAlignment="1" applyProtection="1">
      <alignment horizontal="left" vertical="center" shrinkToFit="1"/>
      <protection locked="0"/>
    </xf>
    <xf numFmtId="0" fontId="0" fillId="0" borderId="94" xfId="0" applyBorder="1" applyAlignment="1">
      <alignment horizontal="center" vertical="center" shrinkToFit="1"/>
    </xf>
    <xf numFmtId="0" fontId="4" fillId="2" borderId="98" xfId="0" applyFont="1" applyFill="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38" fontId="4" fillId="2" borderId="23" xfId="1" applyFont="1" applyFill="1" applyBorder="1" applyAlignment="1" applyProtection="1">
      <alignment horizontal="right" vertical="center" indent="1" shrinkToFit="1"/>
      <protection locked="0"/>
    </xf>
    <xf numFmtId="38" fontId="4" fillId="2" borderId="15" xfId="1" applyFont="1" applyFill="1" applyBorder="1" applyAlignment="1" applyProtection="1">
      <alignment horizontal="right" vertical="center" indent="1" shrinkToFit="1"/>
      <protection locked="0"/>
    </xf>
    <xf numFmtId="0" fontId="4" fillId="0" borderId="1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31" xfId="0" applyFont="1" applyBorder="1" applyAlignment="1">
      <alignment vertical="center" wrapText="1"/>
    </xf>
    <xf numFmtId="0" fontId="4" fillId="0" borderId="8" xfId="0" applyFont="1" applyBorder="1" applyAlignment="1">
      <alignment vertical="center" wrapText="1"/>
    </xf>
    <xf numFmtId="0" fontId="4" fillId="0" borderId="32" xfId="0" applyFont="1" applyBorder="1" applyAlignment="1">
      <alignment vertical="center" wrapText="1"/>
    </xf>
    <xf numFmtId="38" fontId="4" fillId="2" borderId="28" xfId="1" applyFont="1" applyFill="1" applyBorder="1" applyAlignment="1" applyProtection="1">
      <alignment horizontal="right" vertical="center" indent="1" shrinkToFit="1"/>
      <protection locked="0"/>
    </xf>
    <xf numFmtId="38" fontId="4" fillId="2" borderId="9" xfId="1" applyFont="1" applyFill="1" applyBorder="1" applyAlignment="1" applyProtection="1">
      <alignment horizontal="right" vertical="center" indent="1" shrinkToFit="1"/>
      <protection locked="0"/>
    </xf>
    <xf numFmtId="0" fontId="0" fillId="3" borderId="65" xfId="0" applyFill="1" applyBorder="1" applyAlignment="1">
      <alignment horizontal="center" vertical="center"/>
    </xf>
    <xf numFmtId="0" fontId="0" fillId="3" borderId="48" xfId="0" applyFill="1" applyBorder="1" applyAlignment="1">
      <alignment horizontal="center" vertical="center"/>
    </xf>
    <xf numFmtId="0" fontId="0" fillId="3" borderId="40" xfId="0" applyFill="1" applyBorder="1" applyAlignment="1">
      <alignment horizontal="center" vertical="center"/>
    </xf>
    <xf numFmtId="0" fontId="0" fillId="3" borderId="52" xfId="0" applyFill="1" applyBorder="1" applyAlignment="1">
      <alignment horizontal="center" vertical="center"/>
    </xf>
    <xf numFmtId="0" fontId="0" fillId="3" borderId="41" xfId="0" applyFill="1" applyBorder="1" applyAlignment="1">
      <alignment horizontal="center" vertical="center"/>
    </xf>
    <xf numFmtId="0" fontId="0" fillId="3" borderId="46" xfId="0" applyFill="1" applyBorder="1" applyAlignment="1">
      <alignment horizontal="center" vertical="center"/>
    </xf>
    <xf numFmtId="0" fontId="0" fillId="3" borderId="38" xfId="0" applyFill="1" applyBorder="1" applyAlignment="1">
      <alignment horizontal="center" vertical="center"/>
    </xf>
    <xf numFmtId="0" fontId="0" fillId="3" borderId="47" xfId="0" applyFill="1" applyBorder="1" applyAlignment="1">
      <alignment horizontal="center" vertical="center"/>
    </xf>
    <xf numFmtId="3" fontId="8" fillId="3" borderId="48" xfId="3" applyNumberFormat="1" applyFill="1" applyBorder="1" applyAlignment="1">
      <alignment horizontal="center" vertical="center"/>
    </xf>
    <xf numFmtId="3" fontId="8" fillId="3" borderId="57" xfId="3" applyNumberFormat="1" applyFill="1" applyBorder="1" applyAlignment="1">
      <alignment horizontal="center" vertical="center"/>
    </xf>
    <xf numFmtId="3" fontId="8" fillId="3" borderId="53" xfId="3" applyNumberFormat="1" applyFill="1" applyBorder="1" applyAlignment="1">
      <alignment horizontal="center" vertical="center"/>
    </xf>
    <xf numFmtId="177" fontId="8" fillId="3" borderId="82" xfId="3" applyNumberFormat="1" applyFill="1" applyBorder="1" applyAlignment="1">
      <alignment vertical="top"/>
    </xf>
    <xf numFmtId="177" fontId="0" fillId="3" borderId="83" xfId="0" applyNumberFormat="1" applyFill="1" applyBorder="1" applyAlignment="1">
      <alignment vertical="top"/>
    </xf>
    <xf numFmtId="177" fontId="0" fillId="3" borderId="84" xfId="0" applyNumberFormat="1" applyFill="1" applyBorder="1" applyAlignment="1">
      <alignment vertical="top"/>
    </xf>
    <xf numFmtId="176" fontId="0" fillId="3" borderId="85" xfId="0" applyNumberFormat="1" applyFill="1" applyBorder="1" applyAlignment="1">
      <alignment vertical="center" shrinkToFit="1"/>
    </xf>
    <xf numFmtId="176" fontId="0" fillId="3" borderId="86" xfId="0" applyNumberFormat="1" applyFill="1" applyBorder="1" applyAlignment="1">
      <alignment vertical="center" shrinkToFit="1"/>
    </xf>
    <xf numFmtId="0" fontId="0" fillId="3" borderId="87" xfId="0" applyFill="1" applyBorder="1" applyAlignment="1">
      <alignment vertical="center" shrinkToFit="1"/>
    </xf>
    <xf numFmtId="177" fontId="8" fillId="3" borderId="55" xfId="3" applyNumberFormat="1" applyFill="1" applyBorder="1" applyAlignment="1">
      <alignment vertical="top"/>
    </xf>
    <xf numFmtId="177" fontId="0" fillId="3" borderId="0" xfId="0" applyNumberFormat="1" applyFill="1" applyAlignment="1">
      <alignment vertical="top"/>
    </xf>
    <xf numFmtId="177" fontId="0" fillId="3" borderId="56" xfId="0" applyNumberFormat="1" applyFill="1" applyBorder="1" applyAlignment="1">
      <alignment vertical="top"/>
    </xf>
    <xf numFmtId="3" fontId="8" fillId="3" borderId="46" xfId="3" applyNumberFormat="1" applyFill="1" applyBorder="1" applyAlignment="1">
      <alignment horizontal="center" vertical="center"/>
    </xf>
    <xf numFmtId="3" fontId="8" fillId="3" borderId="40" xfId="3" applyNumberFormat="1" applyFill="1" applyBorder="1" applyAlignment="1">
      <alignment horizontal="center" vertical="center"/>
    </xf>
    <xf numFmtId="3" fontId="8" fillId="3" borderId="88" xfId="3" applyNumberFormat="1" applyFill="1" applyBorder="1" applyAlignment="1">
      <alignment horizontal="center" vertical="center"/>
    </xf>
    <xf numFmtId="3" fontId="8" fillId="3" borderId="89" xfId="3" applyNumberFormat="1" applyFill="1" applyBorder="1" applyAlignment="1">
      <alignment horizontal="center" vertical="center"/>
    </xf>
    <xf numFmtId="3" fontId="21" fillId="3" borderId="55" xfId="3" applyNumberFormat="1"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5" xfId="0" applyFont="1" applyFill="1" applyBorder="1" applyAlignment="1">
      <alignment horizontal="left" vertical="center" wrapText="1"/>
    </xf>
    <xf numFmtId="3" fontId="8" fillId="3" borderId="55" xfId="3" applyNumberFormat="1" applyFill="1" applyBorder="1" applyAlignment="1">
      <alignment horizontal="left" vertical="center"/>
    </xf>
    <xf numFmtId="0" fontId="0" fillId="3" borderId="0" xfId="0" applyFill="1" applyAlignment="1">
      <alignment horizontal="left" vertical="center"/>
    </xf>
    <xf numFmtId="3" fontId="8" fillId="3" borderId="54" xfId="3" applyNumberFormat="1" applyFill="1" applyBorder="1" applyAlignment="1">
      <alignment horizontal="center" vertical="center"/>
    </xf>
    <xf numFmtId="177" fontId="0" fillId="3" borderId="55" xfId="0" applyNumberFormat="1" applyFill="1" applyBorder="1">
      <alignment vertical="center"/>
    </xf>
    <xf numFmtId="177" fontId="0" fillId="3" borderId="0" xfId="0" applyNumberFormat="1" applyFill="1">
      <alignment vertical="center"/>
    </xf>
    <xf numFmtId="177" fontId="0" fillId="3" borderId="56" xfId="0" applyNumberFormat="1" applyFill="1" applyBorder="1">
      <alignment vertical="center"/>
    </xf>
    <xf numFmtId="177" fontId="0" fillId="3" borderId="46" xfId="0" applyNumberFormat="1" applyFill="1" applyBorder="1">
      <alignment vertical="center"/>
    </xf>
    <xf numFmtId="177" fontId="0" fillId="3" borderId="38" xfId="0" applyNumberFormat="1" applyFill="1" applyBorder="1">
      <alignment vertical="center"/>
    </xf>
    <xf numFmtId="177" fontId="0" fillId="3" borderId="47" xfId="0" applyNumberFormat="1" applyFill="1" applyBorder="1">
      <alignment vertical="center"/>
    </xf>
    <xf numFmtId="176" fontId="0" fillId="3" borderId="40" xfId="0" applyNumberFormat="1" applyFill="1" applyBorder="1" applyAlignment="1">
      <alignment vertical="center" shrinkToFit="1"/>
    </xf>
    <xf numFmtId="176" fontId="0" fillId="3" borderId="52" xfId="0" applyNumberFormat="1" applyFill="1" applyBorder="1" applyAlignment="1">
      <alignment vertical="center" shrinkToFit="1"/>
    </xf>
    <xf numFmtId="0" fontId="0" fillId="3" borderId="41" xfId="0" applyFill="1" applyBorder="1" applyAlignment="1">
      <alignment vertical="center" shrinkToFit="1"/>
    </xf>
    <xf numFmtId="3" fontId="13" fillId="3" borderId="72" xfId="3" applyNumberFormat="1" applyFont="1" applyFill="1" applyBorder="1" applyAlignment="1">
      <alignment vertical="center" wrapText="1" shrinkToFit="1"/>
    </xf>
    <xf numFmtId="0" fontId="14" fillId="3" borderId="73" xfId="0" applyFont="1" applyFill="1" applyBorder="1" applyAlignment="1">
      <alignment vertical="center" wrapText="1" shrinkToFit="1"/>
    </xf>
    <xf numFmtId="0" fontId="14" fillId="3" borderId="74" xfId="0" applyFont="1" applyFill="1" applyBorder="1" applyAlignment="1">
      <alignment vertical="center" wrapText="1" shrinkToFit="1"/>
    </xf>
    <xf numFmtId="0" fontId="0" fillId="3" borderId="46" xfId="0" applyFill="1" applyBorder="1" applyAlignment="1">
      <alignment vertical="center" wrapText="1" shrinkToFit="1"/>
    </xf>
    <xf numFmtId="0" fontId="0" fillId="3" borderId="38" xfId="0" applyFill="1" applyBorder="1" applyAlignment="1">
      <alignment vertical="center" wrapText="1" shrinkToFit="1"/>
    </xf>
    <xf numFmtId="0" fontId="0" fillId="3" borderId="47" xfId="0" applyFill="1" applyBorder="1" applyAlignment="1">
      <alignment vertical="center" wrapText="1" shrinkToFit="1"/>
    </xf>
    <xf numFmtId="3" fontId="8" fillId="3" borderId="58" xfId="3" applyNumberFormat="1" applyFill="1" applyBorder="1" applyAlignment="1">
      <alignment horizontal="left" vertical="center" wrapText="1"/>
    </xf>
    <xf numFmtId="0" fontId="0" fillId="3" borderId="59" xfId="0" applyFill="1" applyBorder="1" applyAlignment="1">
      <alignment horizontal="left" vertical="center" wrapText="1"/>
    </xf>
    <xf numFmtId="0" fontId="0" fillId="3" borderId="60" xfId="0" applyFill="1" applyBorder="1" applyAlignment="1">
      <alignment horizontal="left" vertical="center" wrapText="1"/>
    </xf>
    <xf numFmtId="0" fontId="0" fillId="3" borderId="62" xfId="0" applyFill="1" applyBorder="1" applyAlignment="1">
      <alignment horizontal="left" vertical="center" wrapText="1"/>
    </xf>
    <xf numFmtId="0" fontId="0" fillId="3" borderId="63" xfId="0" applyFill="1" applyBorder="1" applyAlignment="1">
      <alignment horizontal="left" vertical="center" wrapText="1"/>
    </xf>
    <xf numFmtId="0" fontId="0" fillId="3" borderId="64" xfId="0" applyFill="1" applyBorder="1" applyAlignment="1">
      <alignment horizontal="left" vertical="center" wrapText="1"/>
    </xf>
    <xf numFmtId="3" fontId="8" fillId="3" borderId="61" xfId="3" applyNumberFormat="1" applyFill="1" applyBorder="1" applyAlignment="1">
      <alignment horizontal="center" vertical="center"/>
    </xf>
    <xf numFmtId="3" fontId="8" fillId="3" borderId="68" xfId="3" applyNumberFormat="1" applyFill="1" applyBorder="1" applyAlignment="1">
      <alignment horizontal="center" vertical="center"/>
    </xf>
    <xf numFmtId="3" fontId="8" fillId="3" borderId="40" xfId="3" applyNumberFormat="1" applyFill="1" applyBorder="1" applyAlignment="1">
      <alignment horizontal="left" vertical="center"/>
    </xf>
    <xf numFmtId="0" fontId="0" fillId="3" borderId="52" xfId="0" applyFill="1" applyBorder="1" applyAlignment="1">
      <alignment horizontal="left" vertical="center"/>
    </xf>
    <xf numFmtId="3" fontId="0" fillId="3" borderId="58" xfId="3" applyNumberFormat="1" applyFont="1" applyFill="1" applyBorder="1" applyAlignment="1">
      <alignment horizontal="left" vertical="center"/>
    </xf>
    <xf numFmtId="0" fontId="0" fillId="3" borderId="59" xfId="0" applyFill="1" applyBorder="1" applyAlignment="1">
      <alignment horizontal="left" vertical="center"/>
    </xf>
    <xf numFmtId="0" fontId="0" fillId="3" borderId="66" xfId="0" applyFill="1" applyBorder="1" applyAlignment="1">
      <alignment horizontal="left" vertical="center"/>
    </xf>
    <xf numFmtId="0" fontId="0" fillId="3" borderId="69" xfId="0" applyFill="1" applyBorder="1" applyAlignment="1">
      <alignment horizontal="left" vertical="center"/>
    </xf>
    <xf numFmtId="3" fontId="8" fillId="3" borderId="72" xfId="3" applyNumberFormat="1" applyFill="1" applyBorder="1" applyAlignment="1">
      <alignment horizontal="left" vertical="center"/>
    </xf>
    <xf numFmtId="0" fontId="0" fillId="3" borderId="73" xfId="0" applyFill="1" applyBorder="1" applyAlignment="1">
      <alignment horizontal="left" vertical="center"/>
    </xf>
    <xf numFmtId="0" fontId="0" fillId="3" borderId="46" xfId="0" applyFill="1" applyBorder="1" applyAlignment="1">
      <alignment horizontal="left" vertical="center"/>
    </xf>
    <xf numFmtId="0" fontId="0" fillId="3" borderId="38" xfId="0" applyFill="1" applyBorder="1" applyAlignment="1">
      <alignment horizontal="left" vertical="center"/>
    </xf>
    <xf numFmtId="178" fontId="0" fillId="3" borderId="57" xfId="0" applyNumberFormat="1" applyFill="1" applyBorder="1">
      <alignment vertical="center"/>
    </xf>
    <xf numFmtId="0" fontId="0" fillId="3" borderId="57" xfId="0" applyFill="1" applyBorder="1">
      <alignment vertical="center"/>
    </xf>
    <xf numFmtId="0" fontId="4" fillId="3" borderId="43" xfId="3" applyFont="1" applyFill="1" applyBorder="1" applyAlignment="1">
      <alignment horizontal="left" vertical="center" shrinkToFit="1"/>
    </xf>
    <xf numFmtId="0" fontId="15" fillId="3" borderId="44" xfId="0" applyFont="1" applyFill="1" applyBorder="1" applyAlignment="1">
      <alignment horizontal="left" vertical="center" shrinkToFit="1"/>
    </xf>
    <xf numFmtId="0" fontId="15" fillId="3" borderId="45" xfId="0" applyFont="1" applyFill="1" applyBorder="1" applyAlignment="1">
      <alignment horizontal="left" vertical="center" shrinkToFit="1"/>
    </xf>
    <xf numFmtId="0" fontId="4" fillId="3" borderId="49" xfId="3" applyFont="1" applyFill="1" applyBorder="1" applyAlignment="1">
      <alignment horizontal="left" vertical="center" shrinkToFit="1"/>
    </xf>
    <xf numFmtId="0" fontId="15" fillId="3" borderId="50" xfId="0" applyFont="1" applyFill="1" applyBorder="1" applyAlignment="1">
      <alignment horizontal="left" vertical="center" shrinkToFit="1"/>
    </xf>
    <xf numFmtId="0" fontId="15" fillId="3" borderId="51" xfId="0" applyFont="1" applyFill="1" applyBorder="1" applyAlignment="1">
      <alignment horizontal="left" vertical="center" shrinkToFit="1"/>
    </xf>
    <xf numFmtId="3" fontId="18" fillId="3" borderId="0" xfId="3" applyNumberFormat="1" applyFont="1" applyFill="1" applyAlignment="1">
      <alignment horizontal="center" vertical="center"/>
    </xf>
    <xf numFmtId="0" fontId="14" fillId="3" borderId="0" xfId="0" applyFont="1" applyFill="1">
      <alignment vertical="center"/>
    </xf>
    <xf numFmtId="0" fontId="0" fillId="3" borderId="0" xfId="0" applyFill="1" applyAlignment="1">
      <alignment vertical="center" shrinkToFit="1"/>
    </xf>
    <xf numFmtId="3" fontId="0" fillId="3" borderId="39" xfId="3" applyNumberFormat="1" applyFont="1" applyFill="1" applyBorder="1" applyAlignment="1">
      <alignment vertical="center" shrinkToFit="1"/>
    </xf>
    <xf numFmtId="0" fontId="0" fillId="3" borderId="39" xfId="0" applyFill="1" applyBorder="1" applyAlignment="1">
      <alignment vertical="center" shrinkToFit="1"/>
    </xf>
    <xf numFmtId="3" fontId="10" fillId="3" borderId="0" xfId="3" applyNumberFormat="1" applyFont="1" applyFill="1">
      <alignment vertical="center"/>
    </xf>
    <xf numFmtId="0" fontId="0" fillId="3" borderId="0" xfId="0" applyFill="1">
      <alignment vertical="center"/>
    </xf>
    <xf numFmtId="3" fontId="21" fillId="3" borderId="40" xfId="3"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3" fontId="8" fillId="3" borderId="55" xfId="3" applyNumberFormat="1" applyFill="1" applyBorder="1" applyAlignment="1">
      <alignment horizontal="center" vertical="center"/>
    </xf>
    <xf numFmtId="0" fontId="0" fillId="3" borderId="0" xfId="0" applyFill="1" applyAlignment="1">
      <alignment horizontal="center" vertical="center"/>
    </xf>
    <xf numFmtId="0" fontId="0" fillId="3" borderId="56" xfId="0" applyFill="1" applyBorder="1" applyAlignment="1">
      <alignment horizontal="center" vertical="center"/>
    </xf>
    <xf numFmtId="177" fontId="8" fillId="3" borderId="55" xfId="3" applyNumberFormat="1" applyFill="1" applyBorder="1">
      <alignment vertical="center"/>
    </xf>
    <xf numFmtId="177" fontId="8" fillId="3" borderId="56" xfId="3" applyNumberFormat="1" applyFill="1" applyBorder="1">
      <alignment vertical="center"/>
    </xf>
    <xf numFmtId="177" fontId="8" fillId="3" borderId="46" xfId="3" applyNumberFormat="1" applyFill="1" applyBorder="1">
      <alignment vertical="center"/>
    </xf>
    <xf numFmtId="177" fontId="8" fillId="3" borderId="47" xfId="3" applyNumberFormat="1" applyFill="1" applyBorder="1">
      <alignment vertical="center"/>
    </xf>
    <xf numFmtId="0" fontId="0" fillId="3" borderId="53" xfId="0" applyFill="1" applyBorder="1" applyAlignment="1">
      <alignment horizontal="center" vertical="center"/>
    </xf>
    <xf numFmtId="0" fontId="0" fillId="3" borderId="68" xfId="0" applyFill="1" applyBorder="1" applyAlignment="1">
      <alignment horizontal="center" vertical="center"/>
    </xf>
    <xf numFmtId="176" fontId="0" fillId="3" borderId="58" xfId="0" applyNumberFormat="1" applyFill="1" applyBorder="1" applyAlignment="1">
      <alignment vertical="center" shrinkToFit="1"/>
    </xf>
    <xf numFmtId="176" fontId="0" fillId="3" borderId="59" xfId="0" applyNumberFormat="1" applyFill="1" applyBorder="1" applyAlignment="1">
      <alignment vertical="center" shrinkToFit="1"/>
    </xf>
    <xf numFmtId="0" fontId="0" fillId="3" borderId="60" xfId="0" applyFill="1" applyBorder="1" applyAlignment="1">
      <alignment vertical="center" shrinkToFit="1"/>
    </xf>
    <xf numFmtId="177" fontId="8" fillId="3" borderId="62" xfId="3" applyNumberFormat="1" applyFill="1" applyBorder="1" applyAlignment="1">
      <alignment vertical="top"/>
    </xf>
    <xf numFmtId="177" fontId="0" fillId="3" borderId="63" xfId="0" applyNumberFormat="1" applyFill="1" applyBorder="1" applyAlignment="1">
      <alignment vertical="top"/>
    </xf>
    <xf numFmtId="177" fontId="0" fillId="3" borderId="64" xfId="0" applyNumberFormat="1" applyFill="1" applyBorder="1" applyAlignment="1">
      <alignment vertical="top"/>
    </xf>
    <xf numFmtId="176" fontId="0" fillId="3" borderId="55" xfId="0" applyNumberFormat="1" applyFill="1" applyBorder="1" applyAlignment="1">
      <alignment vertical="center" shrinkToFit="1"/>
    </xf>
    <xf numFmtId="176" fontId="0" fillId="3" borderId="0" xfId="0" applyNumberFormat="1" applyFill="1" applyAlignment="1">
      <alignment vertical="center" shrinkToFit="1"/>
    </xf>
    <xf numFmtId="0" fontId="0" fillId="3" borderId="56" xfId="0" applyFill="1" applyBorder="1" applyAlignment="1">
      <alignment vertical="center" shrinkToFit="1"/>
    </xf>
    <xf numFmtId="181" fontId="0" fillId="3" borderId="39" xfId="3" applyNumberFormat="1" applyFont="1" applyFill="1" applyBorder="1" applyAlignment="1">
      <alignment horizontal="center" vertical="center" shrinkToFit="1"/>
    </xf>
    <xf numFmtId="181" fontId="0" fillId="3" borderId="39" xfId="0" applyNumberFormat="1" applyFill="1" applyBorder="1" applyAlignment="1">
      <alignment horizontal="center" vertical="center" shrinkToFit="1"/>
    </xf>
    <xf numFmtId="0" fontId="20" fillId="3" borderId="76" xfId="0" applyFont="1" applyFill="1" applyBorder="1" applyAlignment="1">
      <alignment horizontal="left" vertical="center" wrapText="1" shrinkToFit="1"/>
    </xf>
    <xf numFmtId="0" fontId="20" fillId="3" borderId="77" xfId="0" applyFont="1" applyFill="1" applyBorder="1" applyAlignment="1">
      <alignment horizontal="left" vertical="center" wrapText="1" shrinkToFit="1"/>
    </xf>
    <xf numFmtId="0" fontId="20" fillId="3" borderId="78" xfId="0" applyFont="1" applyFill="1" applyBorder="1" applyAlignment="1">
      <alignment horizontal="left" vertical="center" wrapText="1" shrinkToFit="1"/>
    </xf>
    <xf numFmtId="177" fontId="14" fillId="3" borderId="70" xfId="0" applyNumberFormat="1" applyFont="1" applyFill="1" applyBorder="1" applyAlignment="1">
      <alignment vertical="center" shrinkToFit="1"/>
    </xf>
    <xf numFmtId="177" fontId="14" fillId="3" borderId="75" xfId="0" applyNumberFormat="1" applyFont="1" applyFill="1" applyBorder="1" applyAlignment="1">
      <alignment vertical="center" shrinkToFit="1"/>
    </xf>
    <xf numFmtId="177" fontId="14" fillId="3" borderId="71" xfId="0" applyNumberFormat="1" applyFont="1" applyFill="1" applyBorder="1" applyAlignment="1">
      <alignment vertical="center" shrinkToFit="1"/>
    </xf>
    <xf numFmtId="3" fontId="8" fillId="3" borderId="82" xfId="3" applyNumberFormat="1" applyFill="1" applyBorder="1" applyAlignment="1">
      <alignment horizontal="left" vertical="center"/>
    </xf>
    <xf numFmtId="3" fontId="8" fillId="3" borderId="83" xfId="3" applyNumberFormat="1" applyFill="1" applyBorder="1" applyAlignment="1">
      <alignment horizontal="left" vertical="center"/>
    </xf>
    <xf numFmtId="0" fontId="0" fillId="3" borderId="84" xfId="0" applyFill="1" applyBorder="1" applyAlignment="1">
      <alignment horizontal="left" vertical="center"/>
    </xf>
    <xf numFmtId="3" fontId="8" fillId="3" borderId="81" xfId="3" applyNumberFormat="1" applyFill="1" applyBorder="1" applyAlignment="1">
      <alignment horizontal="left" vertical="center"/>
    </xf>
    <xf numFmtId="3" fontId="8" fillId="3" borderId="22" xfId="3" applyNumberFormat="1" applyFill="1" applyBorder="1" applyAlignment="1">
      <alignment horizontal="left" vertical="center"/>
    </xf>
    <xf numFmtId="0" fontId="0" fillId="3" borderId="36" xfId="0" applyFill="1" applyBorder="1" applyAlignment="1">
      <alignment horizontal="left" vertical="center"/>
    </xf>
    <xf numFmtId="3" fontId="8" fillId="3" borderId="85" xfId="3" applyNumberFormat="1" applyFill="1" applyBorder="1" applyAlignment="1">
      <alignment horizontal="left" vertical="center"/>
    </xf>
    <xf numFmtId="3" fontId="8" fillId="3" borderId="86" xfId="3" applyNumberFormat="1" applyFill="1" applyBorder="1" applyAlignment="1">
      <alignment horizontal="left" vertical="center"/>
    </xf>
    <xf numFmtId="0" fontId="0" fillId="3" borderId="87" xfId="0" applyFill="1" applyBorder="1" applyAlignment="1">
      <alignment horizontal="left" vertical="center"/>
    </xf>
    <xf numFmtId="3" fontId="21" fillId="3" borderId="58" xfId="3" applyNumberFormat="1"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2" xfId="0" applyFont="1" applyFill="1" applyBorder="1" applyAlignment="1">
      <alignment horizontal="left" vertical="center" wrapText="1"/>
    </xf>
    <xf numFmtId="0" fontId="17" fillId="3" borderId="63" xfId="0" applyFont="1" applyFill="1" applyBorder="1" applyAlignment="1">
      <alignment horizontal="left" vertical="center" wrapText="1"/>
    </xf>
    <xf numFmtId="3" fontId="8" fillId="3" borderId="58" xfId="3" applyNumberFormat="1" applyFill="1" applyBorder="1" applyAlignment="1">
      <alignment horizontal="left" vertical="center"/>
    </xf>
    <xf numFmtId="179" fontId="0" fillId="3" borderId="57" xfId="0" applyNumberFormat="1" applyFill="1" applyBorder="1" applyAlignment="1">
      <alignment horizontal="center" vertical="center"/>
    </xf>
    <xf numFmtId="0" fontId="0" fillId="3" borderId="57" xfId="0" applyFill="1" applyBorder="1" applyAlignment="1">
      <alignment horizontal="center" vertical="center"/>
    </xf>
    <xf numFmtId="14" fontId="0" fillId="3" borderId="0" xfId="0" applyNumberFormat="1" applyFill="1" applyAlignment="1">
      <alignment horizontal="right" vertical="center"/>
    </xf>
    <xf numFmtId="0" fontId="16" fillId="3" borderId="57" xfId="0" applyFont="1" applyFill="1" applyBorder="1" applyAlignment="1">
      <alignment vertical="center" wrapText="1"/>
    </xf>
    <xf numFmtId="0" fontId="17" fillId="3" borderId="57" xfId="0" applyFont="1" applyFill="1" applyBorder="1" applyAlignment="1">
      <alignment vertical="center" wrapText="1"/>
    </xf>
    <xf numFmtId="178" fontId="0" fillId="3" borderId="53" xfId="0" applyNumberFormat="1" applyFill="1" applyBorder="1" applyAlignment="1">
      <alignment horizontal="center" vertical="center"/>
    </xf>
    <xf numFmtId="3" fontId="8" fillId="3" borderId="55" xfId="3" applyNumberFormat="1" applyFill="1" applyBorder="1" applyAlignment="1">
      <alignment horizontal="distributed" vertical="center"/>
    </xf>
    <xf numFmtId="0" fontId="0" fillId="3" borderId="56" xfId="0" applyFill="1" applyBorder="1" applyAlignment="1">
      <alignment horizontal="distributed" vertical="center"/>
    </xf>
    <xf numFmtId="14" fontId="0" fillId="3" borderId="0" xfId="3" applyNumberFormat="1" applyFont="1" applyFill="1" applyAlignment="1">
      <alignment horizontal="right" vertical="center"/>
    </xf>
    <xf numFmtId="0" fontId="20" fillId="3" borderId="76" xfId="0" applyFont="1" applyFill="1" applyBorder="1" applyAlignment="1">
      <alignment horizontal="left" vertical="center" wrapText="1"/>
    </xf>
    <xf numFmtId="0" fontId="20" fillId="3" borderId="77" xfId="0" applyFont="1" applyFill="1" applyBorder="1" applyAlignment="1">
      <alignment horizontal="left" vertical="center" wrapText="1"/>
    </xf>
    <xf numFmtId="0" fontId="20" fillId="3" borderId="78" xfId="0" applyFont="1" applyFill="1" applyBorder="1" applyAlignment="1">
      <alignment horizontal="left" vertical="center" wrapText="1"/>
    </xf>
  </cellXfs>
  <cellStyles count="5">
    <cellStyle name="ハイパーリンク" xfId="2" builtinId="8"/>
    <cellStyle name="桁区切り" xfId="1" builtinId="6"/>
    <cellStyle name="桁区切り 3" xfId="4" xr:uid="{00000000-0005-0000-0000-000002000000}"/>
    <cellStyle name="標準" xfId="0" builtinId="0"/>
    <cellStyle name="標準 4" xfId="3"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123825</xdr:colOff>
      <xdr:row>10</xdr:row>
      <xdr:rowOff>9525</xdr:rowOff>
    </xdr:from>
    <xdr:to>
      <xdr:col>12</xdr:col>
      <xdr:colOff>590550</xdr:colOff>
      <xdr:row>15</xdr:row>
      <xdr:rowOff>9525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715250" y="1695450"/>
          <a:ext cx="466725" cy="20764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36</xdr:row>
      <xdr:rowOff>142875</xdr:rowOff>
    </xdr:from>
    <xdr:to>
      <xdr:col>11</xdr:col>
      <xdr:colOff>97208</xdr:colOff>
      <xdr:row>44</xdr:row>
      <xdr:rowOff>38099</xdr:rowOff>
    </xdr:to>
    <xdr:pic>
      <xdr:nvPicPr>
        <xdr:cNvPr id="17" name="図 16">
          <a:extLst>
            <a:ext uri="{FF2B5EF4-FFF2-40B4-BE49-F238E27FC236}">
              <a16:creationId xmlns:a16="http://schemas.microsoft.com/office/drawing/2014/main" id="{C4FBA691-5495-4FE4-A142-96B25B098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9391650"/>
          <a:ext cx="7098083" cy="126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37</xdr:row>
      <xdr:rowOff>1</xdr:rowOff>
    </xdr:from>
    <xdr:to>
      <xdr:col>11</xdr:col>
      <xdr:colOff>40058</xdr:colOff>
      <xdr:row>44</xdr:row>
      <xdr:rowOff>66675</xdr:rowOff>
    </xdr:to>
    <xdr:pic>
      <xdr:nvPicPr>
        <xdr:cNvPr id="7" name="図 6">
          <a:extLst>
            <a:ext uri="{FF2B5EF4-FFF2-40B4-BE49-F238E27FC236}">
              <a16:creationId xmlns:a16="http://schemas.microsoft.com/office/drawing/2014/main" id="{186A0A09-7C62-46F0-87D4-840264FD3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8953501"/>
          <a:ext cx="7098083" cy="126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36"/>
  <sheetViews>
    <sheetView tabSelected="1" view="pageBreakPreview" zoomScale="85" zoomScaleNormal="100" zoomScaleSheetLayoutView="85" workbookViewId="0">
      <selection activeCell="N3" sqref="N3:O3"/>
    </sheetView>
  </sheetViews>
  <sheetFormatPr defaultRowHeight="13.5" x14ac:dyDescent="0.15"/>
  <cols>
    <col min="1" max="1" width="0.625" customWidth="1"/>
    <col min="16" max="16" width="3.5" hidden="1" customWidth="1"/>
    <col min="17" max="25" width="9" hidden="1" customWidth="1"/>
    <col min="26" max="26" width="14.625" hidden="1" customWidth="1"/>
    <col min="27" max="43" width="9" hidden="1" customWidth="1"/>
    <col min="44" max="58" width="9" customWidth="1"/>
  </cols>
  <sheetData>
    <row r="1" spans="2:26" x14ac:dyDescent="0.15">
      <c r="B1" s="17"/>
      <c r="C1" s="17"/>
      <c r="D1" s="17"/>
      <c r="E1" s="17"/>
      <c r="F1" s="17"/>
      <c r="G1" s="17"/>
      <c r="H1" s="17"/>
      <c r="I1" s="17"/>
      <c r="J1" s="17"/>
      <c r="K1" s="17"/>
      <c r="L1" s="17"/>
      <c r="M1" s="17"/>
      <c r="N1" s="17"/>
      <c r="O1" s="17"/>
    </row>
    <row r="2" spans="2:26" ht="39.950000000000003" customHeight="1" thickBot="1" x14ac:dyDescent="0.2">
      <c r="B2" s="56" t="s">
        <v>110</v>
      </c>
      <c r="C2" s="51"/>
      <c r="D2" s="51"/>
      <c r="E2" s="51"/>
      <c r="F2" s="51"/>
      <c r="G2" s="51"/>
      <c r="H2" s="51"/>
      <c r="I2" s="51"/>
      <c r="J2" s="51"/>
      <c r="K2" s="51"/>
      <c r="L2" s="51"/>
      <c r="M2" s="51"/>
      <c r="N2" s="101"/>
      <c r="O2" s="101"/>
    </row>
    <row r="3" spans="2:26" ht="40.5" customHeight="1" thickBot="1" x14ac:dyDescent="0.2">
      <c r="B3" s="51"/>
      <c r="C3" s="51"/>
      <c r="D3" s="51"/>
      <c r="E3" s="51"/>
      <c r="F3" s="51"/>
      <c r="G3" s="51"/>
      <c r="H3" s="51"/>
      <c r="I3" s="51"/>
      <c r="J3" s="51"/>
      <c r="K3" s="51"/>
      <c r="L3" s="51"/>
      <c r="M3" s="48" t="s">
        <v>128</v>
      </c>
      <c r="N3" s="102"/>
      <c r="O3" s="103"/>
    </row>
    <row r="4" spans="2:26" ht="20.100000000000001" customHeight="1" x14ac:dyDescent="0.15">
      <c r="B4" s="104" t="s">
        <v>63</v>
      </c>
      <c r="C4" s="57" t="s">
        <v>64</v>
      </c>
      <c r="D4" s="106"/>
      <c r="E4" s="107"/>
      <c r="F4" s="107"/>
      <c r="G4" s="107"/>
      <c r="H4" s="108"/>
      <c r="I4" s="51"/>
      <c r="J4" s="78" t="s">
        <v>0</v>
      </c>
      <c r="K4" s="61"/>
      <c r="L4" s="113"/>
      <c r="M4" s="69" t="s">
        <v>1</v>
      </c>
      <c r="N4" s="61"/>
      <c r="O4" s="62"/>
      <c r="P4" s="2"/>
    </row>
    <row r="5" spans="2:26" ht="20.100000000000001" customHeight="1" thickBot="1" x14ac:dyDescent="0.2">
      <c r="B5" s="105"/>
      <c r="C5" s="58" t="s">
        <v>120</v>
      </c>
      <c r="D5" s="109"/>
      <c r="E5" s="110"/>
      <c r="F5" s="110"/>
      <c r="G5" s="110"/>
      <c r="H5" s="111"/>
      <c r="I5" s="51"/>
      <c r="J5" s="112"/>
      <c r="K5" s="63"/>
      <c r="L5" s="114"/>
      <c r="M5" s="70"/>
      <c r="N5" s="63"/>
      <c r="O5" s="64"/>
      <c r="P5" s="2"/>
    </row>
    <row r="6" spans="2:26" ht="39.950000000000003" customHeight="1" thickBot="1" x14ac:dyDescent="0.2">
      <c r="B6" s="3" t="s">
        <v>93</v>
      </c>
      <c r="C6" s="4"/>
      <c r="D6" s="5" t="s">
        <v>2</v>
      </c>
      <c r="E6" s="40"/>
      <c r="F6" s="54"/>
      <c r="G6" s="55"/>
      <c r="H6" s="55"/>
      <c r="I6" s="51"/>
      <c r="J6" s="3" t="s">
        <v>3</v>
      </c>
      <c r="K6" s="71"/>
      <c r="L6" s="72"/>
      <c r="M6" s="6" t="s">
        <v>4</v>
      </c>
      <c r="N6" s="71"/>
      <c r="O6" s="73"/>
      <c r="P6" s="2"/>
    </row>
    <row r="7" spans="2:26" ht="14.25" thickBot="1" x14ac:dyDescent="0.2">
      <c r="B7" s="51"/>
      <c r="C7" s="51"/>
      <c r="D7" s="51"/>
      <c r="E7" s="51"/>
      <c r="F7" s="51"/>
      <c r="G7" s="51"/>
      <c r="H7" s="51"/>
      <c r="I7" s="51"/>
      <c r="J7" s="51"/>
      <c r="K7" s="51"/>
      <c r="L7" s="51"/>
      <c r="M7" s="51"/>
      <c r="N7" s="51"/>
      <c r="O7" s="51"/>
    </row>
    <row r="8" spans="2:26" x14ac:dyDescent="0.15">
      <c r="B8" s="78" t="s">
        <v>60</v>
      </c>
      <c r="C8" s="79"/>
      <c r="D8" s="79"/>
      <c r="E8" s="82"/>
      <c r="F8" s="17"/>
      <c r="G8" s="65" t="s">
        <v>111</v>
      </c>
      <c r="H8" s="66"/>
      <c r="I8" s="42" t="s">
        <v>112</v>
      </c>
      <c r="J8" s="42" t="s">
        <v>113</v>
      </c>
      <c r="K8" s="43" t="s">
        <v>114</v>
      </c>
      <c r="L8" s="51"/>
      <c r="M8" s="51"/>
      <c r="N8" s="51"/>
      <c r="O8" s="51"/>
      <c r="S8" t="s">
        <v>61</v>
      </c>
      <c r="U8">
        <f>IF(E8=S8,1,IF(E8=S9,2,0))</f>
        <v>0</v>
      </c>
      <c r="Z8" s="47"/>
    </row>
    <row r="9" spans="2:26" ht="14.25" thickBot="1" x14ac:dyDescent="0.2">
      <c r="B9" s="80"/>
      <c r="C9" s="81"/>
      <c r="D9" s="81"/>
      <c r="E9" s="83"/>
      <c r="F9" s="17"/>
      <c r="G9" s="67"/>
      <c r="H9" s="68"/>
      <c r="I9" s="44"/>
      <c r="J9" s="44"/>
      <c r="K9" s="45"/>
      <c r="L9" s="51"/>
      <c r="M9" s="51"/>
      <c r="N9" s="51"/>
      <c r="O9" s="51"/>
      <c r="S9" t="s">
        <v>62</v>
      </c>
      <c r="Z9" s="46"/>
    </row>
    <row r="10" spans="2:26" ht="14.25" thickBot="1" x14ac:dyDescent="0.2">
      <c r="B10" s="51"/>
      <c r="C10" s="51"/>
      <c r="D10" s="51"/>
      <c r="E10" s="51"/>
      <c r="F10" s="51"/>
      <c r="G10" s="51"/>
      <c r="H10" s="51"/>
      <c r="I10" s="51"/>
      <c r="J10" s="51"/>
      <c r="K10" s="51"/>
      <c r="L10" s="51"/>
      <c r="M10" s="51"/>
      <c r="N10" s="51"/>
      <c r="O10" s="51"/>
      <c r="Z10" s="46"/>
    </row>
    <row r="11" spans="2:26" ht="50.1" customHeight="1" thickBot="1" x14ac:dyDescent="0.2">
      <c r="B11" s="14" t="s">
        <v>5</v>
      </c>
      <c r="C11" s="120" t="s">
        <v>6</v>
      </c>
      <c r="D11" s="121"/>
      <c r="E11" s="121"/>
      <c r="F11" s="121"/>
      <c r="G11" s="121"/>
      <c r="H11" s="121"/>
      <c r="I11" s="122"/>
      <c r="J11" s="123"/>
      <c r="K11" s="124"/>
      <c r="L11" s="7" t="s">
        <v>7</v>
      </c>
      <c r="M11" s="51"/>
      <c r="N11" s="76" t="s">
        <v>8</v>
      </c>
      <c r="O11" s="77"/>
    </row>
    <row r="12" spans="2:26" ht="39.950000000000003" customHeight="1" x14ac:dyDescent="0.15">
      <c r="B12" s="84" t="s">
        <v>9</v>
      </c>
      <c r="C12" s="87" t="s">
        <v>10</v>
      </c>
      <c r="D12" s="88"/>
      <c r="E12" s="8" t="s">
        <v>11</v>
      </c>
      <c r="F12" s="93" t="s">
        <v>106</v>
      </c>
      <c r="G12" s="94"/>
      <c r="H12" s="94"/>
      <c r="I12" s="95"/>
      <c r="J12" s="96"/>
      <c r="K12" s="97"/>
      <c r="L12" s="9" t="s">
        <v>12</v>
      </c>
      <c r="M12" s="51"/>
      <c r="N12" s="77"/>
      <c r="O12" s="77"/>
    </row>
    <row r="13" spans="2:26" ht="39.950000000000003" customHeight="1" x14ac:dyDescent="0.15">
      <c r="B13" s="85"/>
      <c r="C13" s="89"/>
      <c r="D13" s="90"/>
      <c r="E13" s="10" t="s">
        <v>13</v>
      </c>
      <c r="F13" s="98" t="s">
        <v>129</v>
      </c>
      <c r="G13" s="99"/>
      <c r="H13" s="99"/>
      <c r="I13" s="100"/>
      <c r="J13" s="115"/>
      <c r="K13" s="116"/>
      <c r="L13" s="11" t="s">
        <v>14</v>
      </c>
      <c r="M13" s="51"/>
      <c r="N13" s="77"/>
      <c r="O13" s="77"/>
    </row>
    <row r="14" spans="2:26" ht="39.950000000000003" customHeight="1" x14ac:dyDescent="0.15">
      <c r="B14" s="85"/>
      <c r="C14" s="89"/>
      <c r="D14" s="90"/>
      <c r="E14" s="10" t="s">
        <v>15</v>
      </c>
      <c r="F14" s="98" t="s">
        <v>107</v>
      </c>
      <c r="G14" s="99"/>
      <c r="H14" s="99"/>
      <c r="I14" s="100"/>
      <c r="J14" s="115"/>
      <c r="K14" s="116"/>
      <c r="L14" s="11" t="s">
        <v>14</v>
      </c>
      <c r="M14" s="51"/>
      <c r="N14" s="77"/>
      <c r="O14" s="77"/>
    </row>
    <row r="15" spans="2:26" ht="39.950000000000003" customHeight="1" thickBot="1" x14ac:dyDescent="0.2">
      <c r="B15" s="86"/>
      <c r="C15" s="91"/>
      <c r="D15" s="92"/>
      <c r="E15" s="12" t="s">
        <v>16</v>
      </c>
      <c r="F15" s="117" t="s">
        <v>48</v>
      </c>
      <c r="G15" s="118"/>
      <c r="H15" s="118"/>
      <c r="I15" s="119"/>
      <c r="J15" s="74"/>
      <c r="K15" s="75"/>
      <c r="L15" s="13" t="s">
        <v>17</v>
      </c>
      <c r="M15" s="51"/>
      <c r="N15" s="77"/>
      <c r="O15" s="77"/>
      <c r="R15" s="1">
        <f>J15-1</f>
        <v>-1</v>
      </c>
    </row>
    <row r="16" spans="2:26" ht="34.5" customHeight="1" x14ac:dyDescent="0.15">
      <c r="B16" s="59" t="s">
        <v>132</v>
      </c>
      <c r="C16" s="59"/>
      <c r="D16" s="59"/>
      <c r="E16" s="59"/>
      <c r="F16" s="59"/>
      <c r="G16" s="59"/>
      <c r="H16" s="59"/>
      <c r="I16" s="59"/>
      <c r="J16" s="59"/>
      <c r="K16" s="59"/>
      <c r="L16" s="59"/>
      <c r="M16" s="59"/>
      <c r="N16" s="59"/>
      <c r="O16" s="59"/>
    </row>
    <row r="17" spans="2:15" ht="35.1" customHeight="1" x14ac:dyDescent="0.15">
      <c r="B17" s="59"/>
      <c r="C17" s="59"/>
      <c r="D17" s="59"/>
      <c r="E17" s="59"/>
      <c r="F17" s="59"/>
      <c r="G17" s="59"/>
      <c r="H17" s="59"/>
      <c r="I17" s="59"/>
      <c r="J17" s="59"/>
      <c r="K17" s="59"/>
      <c r="L17" s="59"/>
      <c r="M17" s="59"/>
      <c r="N17" s="59"/>
      <c r="O17" s="59"/>
    </row>
    <row r="18" spans="2:15" ht="35.1" customHeight="1" x14ac:dyDescent="0.15">
      <c r="B18" s="59"/>
      <c r="C18" s="59"/>
      <c r="D18" s="59"/>
      <c r="E18" s="59"/>
      <c r="F18" s="59"/>
      <c r="G18" s="59"/>
      <c r="H18" s="59"/>
      <c r="I18" s="59"/>
      <c r="J18" s="59"/>
      <c r="K18" s="59"/>
      <c r="L18" s="59"/>
      <c r="M18" s="59"/>
      <c r="N18" s="59"/>
      <c r="O18" s="59"/>
    </row>
    <row r="19" spans="2:15" ht="35.1" customHeight="1" x14ac:dyDescent="0.15">
      <c r="B19" s="59"/>
      <c r="C19" s="59"/>
      <c r="D19" s="59"/>
      <c r="E19" s="59"/>
      <c r="F19" s="59"/>
      <c r="G19" s="59"/>
      <c r="H19" s="59"/>
      <c r="I19" s="59"/>
      <c r="J19" s="59"/>
      <c r="K19" s="59"/>
      <c r="L19" s="59"/>
      <c r="M19" s="59"/>
      <c r="N19" s="59"/>
      <c r="O19" s="59"/>
    </row>
    <row r="20" spans="2:15" x14ac:dyDescent="0.15">
      <c r="B20" s="59"/>
      <c r="C20" s="59"/>
      <c r="D20" s="59"/>
      <c r="E20" s="59"/>
      <c r="F20" s="59"/>
      <c r="G20" s="59"/>
      <c r="H20" s="59"/>
      <c r="I20" s="59"/>
      <c r="J20" s="59"/>
      <c r="K20" s="59"/>
      <c r="L20" s="59"/>
      <c r="M20" s="59"/>
      <c r="N20" s="59"/>
      <c r="O20" s="59"/>
    </row>
    <row r="21" spans="2:15" ht="27" customHeight="1" x14ac:dyDescent="0.15">
      <c r="B21" s="59"/>
      <c r="C21" s="59"/>
      <c r="D21" s="59"/>
      <c r="E21" s="59"/>
      <c r="F21" s="59"/>
      <c r="G21" s="59"/>
      <c r="H21" s="59"/>
      <c r="I21" s="59"/>
      <c r="J21" s="59"/>
      <c r="K21" s="59"/>
      <c r="L21" s="59"/>
      <c r="M21" s="59"/>
      <c r="N21" s="59"/>
      <c r="O21" s="59"/>
    </row>
    <row r="22" spans="2:15" ht="27" customHeight="1" x14ac:dyDescent="0.15">
      <c r="B22" s="59"/>
      <c r="C22" s="59"/>
      <c r="D22" s="59"/>
      <c r="E22" s="59"/>
      <c r="F22" s="59"/>
      <c r="G22" s="59"/>
      <c r="H22" s="59"/>
      <c r="I22" s="59"/>
      <c r="J22" s="59"/>
      <c r="K22" s="59"/>
      <c r="L22" s="59"/>
      <c r="M22" s="59"/>
      <c r="N22" s="59"/>
      <c r="O22" s="59"/>
    </row>
    <row r="23" spans="2:15" x14ac:dyDescent="0.15">
      <c r="B23" s="59"/>
      <c r="C23" s="59"/>
      <c r="D23" s="59"/>
      <c r="E23" s="59"/>
      <c r="F23" s="59"/>
      <c r="G23" s="59"/>
      <c r="H23" s="59"/>
      <c r="I23" s="59"/>
      <c r="J23" s="59"/>
      <c r="K23" s="59"/>
      <c r="L23" s="59"/>
      <c r="M23" s="59"/>
      <c r="N23" s="59"/>
      <c r="O23" s="59"/>
    </row>
    <row r="24" spans="2:15" ht="35.1" customHeight="1" x14ac:dyDescent="0.15">
      <c r="B24" s="59"/>
      <c r="C24" s="59"/>
      <c r="D24" s="59"/>
      <c r="E24" s="59"/>
      <c r="F24" s="59"/>
      <c r="G24" s="59"/>
      <c r="H24" s="59"/>
      <c r="I24" s="59"/>
      <c r="J24" s="59"/>
      <c r="K24" s="59"/>
      <c r="L24" s="59"/>
      <c r="M24" s="59"/>
      <c r="N24" s="59"/>
      <c r="O24" s="59"/>
    </row>
    <row r="25" spans="2:15" x14ac:dyDescent="0.15">
      <c r="B25" s="59"/>
      <c r="C25" s="59"/>
      <c r="D25" s="59"/>
      <c r="E25" s="59"/>
      <c r="F25" s="59"/>
      <c r="G25" s="59"/>
      <c r="H25" s="59"/>
      <c r="I25" s="59"/>
      <c r="J25" s="59"/>
      <c r="K25" s="59"/>
      <c r="L25" s="59"/>
      <c r="M25" s="59"/>
      <c r="N25" s="59"/>
      <c r="O25" s="59"/>
    </row>
    <row r="26" spans="2:15" ht="35.1" customHeight="1" x14ac:dyDescent="0.15">
      <c r="B26" s="59"/>
      <c r="C26" s="59"/>
      <c r="D26" s="59"/>
      <c r="E26" s="59"/>
      <c r="F26" s="59"/>
      <c r="G26" s="59"/>
      <c r="H26" s="59"/>
      <c r="I26" s="59"/>
      <c r="J26" s="59"/>
      <c r="K26" s="59"/>
      <c r="L26" s="59"/>
      <c r="M26" s="59"/>
      <c r="N26" s="59"/>
      <c r="O26" s="59"/>
    </row>
    <row r="27" spans="2:15" ht="35.1" customHeight="1" x14ac:dyDescent="0.15">
      <c r="B27" s="59"/>
      <c r="C27" s="59"/>
      <c r="D27" s="59"/>
      <c r="E27" s="59"/>
      <c r="F27" s="59"/>
      <c r="G27" s="59"/>
      <c r="H27" s="59"/>
      <c r="I27" s="59"/>
      <c r="J27" s="59"/>
      <c r="K27" s="59"/>
      <c r="L27" s="59"/>
      <c r="M27" s="59"/>
      <c r="N27" s="59"/>
      <c r="O27" s="59"/>
    </row>
    <row r="28" spans="2:15" ht="35.1" customHeight="1" x14ac:dyDescent="0.15">
      <c r="B28" s="59"/>
      <c r="C28" s="59"/>
      <c r="D28" s="59"/>
      <c r="E28" s="59"/>
      <c r="F28" s="59"/>
      <c r="G28" s="59"/>
      <c r="H28" s="59"/>
      <c r="I28" s="59"/>
      <c r="J28" s="59"/>
      <c r="K28" s="59"/>
      <c r="L28" s="59"/>
      <c r="M28" s="59"/>
      <c r="N28" s="59"/>
      <c r="O28" s="59"/>
    </row>
    <row r="29" spans="2:15" ht="35.1" customHeight="1" x14ac:dyDescent="0.15">
      <c r="B29" s="51" t="s">
        <v>119</v>
      </c>
      <c r="C29" s="51"/>
      <c r="D29" s="51"/>
      <c r="E29" s="51"/>
      <c r="F29" s="51"/>
      <c r="G29" s="51"/>
      <c r="H29" s="51"/>
      <c r="I29" s="51"/>
      <c r="J29" s="51"/>
      <c r="K29" s="51"/>
      <c r="L29" s="51"/>
      <c r="M29" s="51"/>
      <c r="N29" s="51"/>
      <c r="O29" s="51"/>
    </row>
    <row r="30" spans="2:15" ht="13.5" customHeight="1" x14ac:dyDescent="0.15">
      <c r="B30" s="51"/>
      <c r="C30" s="51"/>
      <c r="D30" s="51"/>
      <c r="E30" s="51"/>
      <c r="F30" s="51"/>
      <c r="G30" s="51"/>
      <c r="H30" s="51"/>
      <c r="I30" s="51"/>
      <c r="J30" s="51"/>
      <c r="K30" s="51"/>
      <c r="L30" s="51"/>
      <c r="M30" s="51"/>
      <c r="N30" s="51"/>
      <c r="O30" s="51"/>
    </row>
    <row r="31" spans="2:15" ht="23.1" customHeight="1" x14ac:dyDescent="0.15">
      <c r="B31" s="51"/>
      <c r="C31" s="51"/>
      <c r="D31" s="51"/>
      <c r="E31" s="51"/>
      <c r="F31" s="51"/>
      <c r="G31" s="51"/>
      <c r="H31" s="51"/>
      <c r="I31" s="51"/>
      <c r="J31" s="51"/>
      <c r="K31" s="51"/>
      <c r="L31" s="51"/>
      <c r="M31" s="51"/>
      <c r="N31" s="51"/>
      <c r="O31" s="51"/>
    </row>
    <row r="32" spans="2:15" ht="23.1" customHeight="1" x14ac:dyDescent="0.15">
      <c r="B32" s="51"/>
      <c r="C32" s="51"/>
      <c r="D32" s="51"/>
      <c r="E32" s="51"/>
      <c r="F32" s="51"/>
      <c r="G32" s="51"/>
      <c r="H32" s="51"/>
      <c r="I32" s="51"/>
      <c r="J32" s="51"/>
      <c r="K32" s="51"/>
      <c r="L32" s="51"/>
      <c r="M32" s="51"/>
      <c r="N32" s="51"/>
      <c r="O32" s="51"/>
    </row>
    <row r="33" spans="2:15" ht="23.1" customHeight="1" x14ac:dyDescent="0.15">
      <c r="B33" s="52"/>
      <c r="C33" s="51"/>
      <c r="D33" s="51"/>
      <c r="E33" s="51"/>
      <c r="F33" s="51"/>
      <c r="G33" s="51"/>
      <c r="H33" s="51"/>
      <c r="I33" s="51"/>
      <c r="J33" s="51"/>
      <c r="K33" s="51"/>
      <c r="L33" s="51"/>
      <c r="M33" s="51"/>
      <c r="N33" s="51"/>
      <c r="O33" s="51"/>
    </row>
    <row r="34" spans="2:15" ht="23.1" customHeight="1" x14ac:dyDescent="0.15">
      <c r="B34" s="52"/>
      <c r="C34" s="60"/>
      <c r="D34" s="60"/>
      <c r="E34" s="51"/>
      <c r="F34" s="51"/>
      <c r="G34" s="51"/>
      <c r="H34" s="51"/>
      <c r="I34" s="51"/>
      <c r="J34" s="51"/>
      <c r="K34" s="51"/>
      <c r="L34" s="51"/>
      <c r="M34" s="51"/>
      <c r="N34" s="51"/>
      <c r="O34" s="51"/>
    </row>
    <row r="35" spans="2:15" ht="23.1" customHeight="1" x14ac:dyDescent="0.15">
      <c r="B35" s="52"/>
      <c r="C35" s="53"/>
      <c r="D35" s="51"/>
      <c r="E35" s="51"/>
      <c r="F35" s="51"/>
      <c r="G35" s="51"/>
      <c r="H35" s="51"/>
      <c r="I35" s="51"/>
      <c r="J35" s="51"/>
      <c r="K35" s="51"/>
      <c r="L35" s="51"/>
      <c r="M35" s="51"/>
      <c r="N35" s="51"/>
      <c r="O35" s="51"/>
    </row>
    <row r="36" spans="2:15" x14ac:dyDescent="0.15">
      <c r="B36" s="17"/>
      <c r="C36" s="17"/>
      <c r="D36" s="17"/>
      <c r="E36" s="17"/>
      <c r="F36" s="17"/>
      <c r="G36" s="17"/>
      <c r="H36" s="17"/>
      <c r="I36" s="17"/>
      <c r="J36" s="17"/>
      <c r="K36" s="17"/>
      <c r="L36" s="17"/>
      <c r="M36" s="17"/>
      <c r="N36" s="17"/>
      <c r="O36" s="17"/>
    </row>
  </sheetData>
  <sheetProtection algorithmName="SHA-512" hashValue="h1RoSdzprjaG8K4pZs1uTHY/vILP2Kod2MLKrvZA/3cnh0HZQx2wXg8ul2RubXfFegAItq+FeRv1fG5ih4afdA==" saltValue="7014+2Hppj1kKFntLs2f3A==" spinCount="100000" sheet="1" objects="1" scenarios="1" selectLockedCells="1"/>
  <protectedRanges>
    <protectedRange sqref="D4:H5" name="範囲1"/>
    <protectedRange sqref="C6" name="範囲2"/>
    <protectedRange sqref="E6" name="範囲3"/>
    <protectedRange sqref="E8" name="範囲4"/>
    <protectedRange sqref="K4:L6" name="範囲5"/>
    <protectedRange sqref="N4:O6" name="範囲6"/>
    <protectedRange sqref="J11:K15" name="範囲7"/>
    <protectedRange sqref="I9:K9" name="範囲8"/>
  </protectedRanges>
  <mergeCells count="29">
    <mergeCell ref="F14:I14"/>
    <mergeCell ref="J14:K14"/>
    <mergeCell ref="F15:I15"/>
    <mergeCell ref="C11:I11"/>
    <mergeCell ref="J11:K11"/>
    <mergeCell ref="J13:K13"/>
    <mergeCell ref="N2:O2"/>
    <mergeCell ref="N3:O3"/>
    <mergeCell ref="B4:B5"/>
    <mergeCell ref="D4:H4"/>
    <mergeCell ref="D5:H5"/>
    <mergeCell ref="J4:J5"/>
    <mergeCell ref="K4:L5"/>
    <mergeCell ref="B16:O28"/>
    <mergeCell ref="C34:D34"/>
    <mergeCell ref="N4:O5"/>
    <mergeCell ref="G8:H9"/>
    <mergeCell ref="M4:M5"/>
    <mergeCell ref="K6:L6"/>
    <mergeCell ref="N6:O6"/>
    <mergeCell ref="J15:K15"/>
    <mergeCell ref="N11:O15"/>
    <mergeCell ref="B8:D9"/>
    <mergeCell ref="E8:E9"/>
    <mergeCell ref="B12:B15"/>
    <mergeCell ref="C12:D15"/>
    <mergeCell ref="F12:I12"/>
    <mergeCell ref="J12:K12"/>
    <mergeCell ref="F13:I13"/>
  </mergeCells>
  <phoneticPr fontId="3"/>
  <dataValidations count="1">
    <dataValidation type="list" allowBlank="1" showInputMessage="1" showErrorMessage="1" sqref="E8" xr:uid="{00000000-0002-0000-0000-000000000000}">
      <formula1>$S$7:$S$9</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colBreaks count="1" manualBreakCount="1">
    <brk id="15" max="2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A47"/>
  <sheetViews>
    <sheetView view="pageBreakPreview" zoomScaleNormal="100" zoomScaleSheetLayoutView="100" workbookViewId="0">
      <selection activeCell="BE43" sqref="BE43"/>
    </sheetView>
  </sheetViews>
  <sheetFormatPr defaultRowHeight="13.5" x14ac:dyDescent="0.15"/>
  <cols>
    <col min="1" max="1" width="0.625" customWidth="1"/>
    <col min="2" max="2" width="3.375" bestFit="1" customWidth="1"/>
    <col min="3" max="3" width="7.125" customWidth="1"/>
    <col min="4" max="4" width="4.5" customWidth="1"/>
    <col min="5" max="6" width="11.25" customWidth="1"/>
    <col min="7" max="7" width="16.25" customWidth="1"/>
    <col min="8" max="8" width="7.5" customWidth="1"/>
    <col min="9" max="9" width="13.5" customWidth="1"/>
    <col min="10" max="11" width="10.625" customWidth="1"/>
    <col min="12" max="12" width="5.5" customWidth="1"/>
    <col min="13" max="13" width="0.625" customWidth="1"/>
    <col min="14" max="37" width="9" hidden="1" customWidth="1"/>
    <col min="38" max="38" width="10.625" hidden="1" customWidth="1"/>
    <col min="39" max="53" width="9" hidden="1" customWidth="1"/>
    <col min="54" max="54" width="9" customWidth="1"/>
  </cols>
  <sheetData>
    <row r="2" spans="2:14" ht="35.85" customHeight="1" x14ac:dyDescent="0.15">
      <c r="B2" s="17"/>
      <c r="C2" s="20"/>
      <c r="D2" s="20"/>
      <c r="E2" s="20"/>
      <c r="F2" s="20"/>
      <c r="G2" s="20"/>
      <c r="H2" s="20"/>
      <c r="I2" s="20"/>
      <c r="J2" s="247" t="str">
        <f>IF(入力用!U8=1,入力用!N3,"")</f>
        <v/>
      </c>
      <c r="K2" s="247"/>
      <c r="L2" s="247"/>
      <c r="M2" s="17"/>
    </row>
    <row r="3" spans="2:14" ht="20.100000000000001" customHeight="1" x14ac:dyDescent="0.15">
      <c r="B3" s="201" t="s">
        <v>31</v>
      </c>
      <c r="C3" s="202"/>
      <c r="D3" s="202"/>
      <c r="E3" s="202"/>
      <c r="F3" s="20"/>
      <c r="G3" s="20"/>
      <c r="H3" s="20"/>
      <c r="I3" s="21"/>
      <c r="J3" s="22"/>
      <c r="K3" s="17"/>
      <c r="L3" s="17"/>
      <c r="M3" s="17"/>
    </row>
    <row r="4" spans="2:14" ht="20.100000000000001" customHeight="1" x14ac:dyDescent="0.15">
      <c r="B4" s="17"/>
      <c r="C4" s="201" t="s">
        <v>32</v>
      </c>
      <c r="D4" s="202"/>
      <c r="E4" s="202"/>
      <c r="F4" s="202"/>
      <c r="G4" s="20"/>
      <c r="H4" s="20"/>
      <c r="I4" s="17"/>
      <c r="J4" s="17"/>
      <c r="K4" s="17"/>
      <c r="L4" s="17"/>
      <c r="M4" s="17"/>
    </row>
    <row r="5" spans="2:14" ht="20.100000000000001" customHeight="1" x14ac:dyDescent="0.15">
      <c r="B5" s="17"/>
      <c r="C5" s="23"/>
      <c r="D5" s="17"/>
      <c r="E5" s="17"/>
      <c r="F5" s="17"/>
      <c r="G5" s="20"/>
      <c r="H5" s="20"/>
      <c r="I5" s="39" t="s">
        <v>115</v>
      </c>
      <c r="J5" s="198" t="str">
        <f>IF(入力用!U8=1,入力用!K4,"")</f>
        <v/>
      </c>
      <c r="K5" s="198"/>
      <c r="L5" s="198"/>
      <c r="M5" s="17"/>
    </row>
    <row r="6" spans="2:14" ht="20.100000000000001" customHeight="1" x14ac:dyDescent="0.15">
      <c r="B6" s="17"/>
      <c r="C6" s="23"/>
      <c r="D6" s="17"/>
      <c r="E6" s="17"/>
      <c r="F6" s="17"/>
      <c r="G6" s="20"/>
      <c r="H6" s="20"/>
      <c r="I6" s="50"/>
      <c r="J6" s="198" t="str">
        <f>IF(入力用!U8=1,入力用!K6,"")</f>
        <v/>
      </c>
      <c r="K6" s="198"/>
      <c r="L6" s="198"/>
      <c r="M6" s="17"/>
    </row>
    <row r="7" spans="2:14" ht="20.100000000000001" customHeight="1" x14ac:dyDescent="0.15">
      <c r="B7" s="17"/>
      <c r="C7" s="23"/>
      <c r="D7" s="20"/>
      <c r="E7" s="20"/>
      <c r="F7" s="20"/>
      <c r="G7" s="20"/>
      <c r="H7" s="20"/>
      <c r="I7" s="24" t="s">
        <v>102</v>
      </c>
      <c r="J7" s="199" t="str">
        <f>IF(入力用!U8=1,入力用!N4,"")</f>
        <v/>
      </c>
      <c r="K7" s="200"/>
      <c r="L7" s="200"/>
      <c r="M7" s="17"/>
    </row>
    <row r="8" spans="2:14" ht="20.100000000000001" customHeight="1" x14ac:dyDescent="0.15">
      <c r="B8" s="17"/>
      <c r="C8" s="23"/>
      <c r="D8" s="20"/>
      <c r="E8" s="20"/>
      <c r="F8" s="20"/>
      <c r="G8" s="20"/>
      <c r="H8" s="20"/>
      <c r="I8" s="25" t="s">
        <v>103</v>
      </c>
      <c r="J8" s="199" t="str">
        <f>IF(入力用!U8=1,入力用!N6,"")</f>
        <v/>
      </c>
      <c r="K8" s="200"/>
      <c r="L8" s="200"/>
      <c r="M8" s="17"/>
    </row>
    <row r="9" spans="2:14" ht="20.100000000000001" customHeight="1" x14ac:dyDescent="0.15">
      <c r="B9" s="17"/>
      <c r="C9" s="23"/>
      <c r="D9" s="20"/>
      <c r="E9" s="20"/>
      <c r="F9" s="20"/>
      <c r="G9" s="20"/>
      <c r="H9" s="20"/>
      <c r="I9" s="25" t="s">
        <v>104</v>
      </c>
      <c r="J9" s="223" t="str">
        <f>IF(入力用!U8=1,DATE(入力用!I9,入力用!J9,入力用!K9),"")</f>
        <v/>
      </c>
      <c r="K9" s="224"/>
      <c r="L9" s="224"/>
      <c r="M9" s="17"/>
    </row>
    <row r="10" spans="2:14" ht="20.100000000000001" customHeight="1" x14ac:dyDescent="0.15">
      <c r="B10" s="17"/>
      <c r="C10" s="23"/>
      <c r="D10" s="20"/>
      <c r="E10" s="20"/>
      <c r="F10" s="20"/>
      <c r="G10" s="20"/>
      <c r="H10" s="20"/>
      <c r="I10" s="26"/>
      <c r="J10" s="26"/>
      <c r="K10" s="26"/>
      <c r="L10" s="26"/>
      <c r="M10" s="17"/>
    </row>
    <row r="11" spans="2:14" ht="39.950000000000003" customHeight="1" x14ac:dyDescent="0.15">
      <c r="B11" s="196" t="s">
        <v>91</v>
      </c>
      <c r="C11" s="197"/>
      <c r="D11" s="197"/>
      <c r="E11" s="197"/>
      <c r="F11" s="197"/>
      <c r="G11" s="197"/>
      <c r="H11" s="197"/>
      <c r="I11" s="197"/>
      <c r="J11" s="197"/>
      <c r="K11" s="197"/>
      <c r="L11" s="197"/>
      <c r="M11" s="17"/>
    </row>
    <row r="12" spans="2:14" ht="18.75" x14ac:dyDescent="0.15">
      <c r="B12" s="17"/>
      <c r="C12" s="27"/>
      <c r="D12" s="27"/>
      <c r="E12" s="27"/>
      <c r="F12" s="27"/>
      <c r="G12" s="27"/>
      <c r="H12" s="27"/>
      <c r="I12" s="27"/>
      <c r="J12" s="41" t="str">
        <f>IF(入力用!U8=1,"（"&amp;入力用!C6&amp;"年"&amp;入力用!E6&amp;"月支給分）","")</f>
        <v/>
      </c>
      <c r="K12" s="28"/>
      <c r="L12" s="28"/>
      <c r="M12" s="28"/>
      <c r="N12" s="15"/>
    </row>
    <row r="13" spans="2:14" ht="20.100000000000001" customHeight="1" x14ac:dyDescent="0.15">
      <c r="B13" s="127" t="s">
        <v>55</v>
      </c>
      <c r="C13" s="128"/>
      <c r="D13" s="129"/>
      <c r="E13" s="29" t="s">
        <v>18</v>
      </c>
      <c r="F13" s="190" t="str">
        <f>IF(入力用!U8=1,入力用!D4,"")</f>
        <v/>
      </c>
      <c r="G13" s="191"/>
      <c r="H13" s="191"/>
      <c r="I13" s="191"/>
      <c r="J13" s="191"/>
      <c r="K13" s="191"/>
      <c r="L13" s="192"/>
      <c r="M13" s="17"/>
    </row>
    <row r="14" spans="2:14" ht="20.100000000000001" customHeight="1" x14ac:dyDescent="0.15">
      <c r="B14" s="130" t="s">
        <v>30</v>
      </c>
      <c r="C14" s="131"/>
      <c r="D14" s="132"/>
      <c r="E14" s="49" t="s">
        <v>19</v>
      </c>
      <c r="F14" s="193" t="str">
        <f>IF(入力用!U8=1,入力用!D5,"")</f>
        <v/>
      </c>
      <c r="G14" s="194"/>
      <c r="H14" s="194"/>
      <c r="I14" s="194"/>
      <c r="J14" s="194"/>
      <c r="K14" s="194"/>
      <c r="L14" s="195"/>
      <c r="M14" s="17"/>
    </row>
    <row r="15" spans="2:14" ht="13.5" customHeight="1" x14ac:dyDescent="0.15">
      <c r="B15" s="17"/>
      <c r="C15" s="30"/>
      <c r="D15" s="30"/>
      <c r="E15" s="31"/>
      <c r="F15" s="32"/>
      <c r="G15" s="32"/>
      <c r="H15" s="32"/>
      <c r="I15" s="32"/>
      <c r="J15" s="32"/>
      <c r="K15" s="32"/>
      <c r="L15" s="32"/>
      <c r="M15" s="17"/>
    </row>
    <row r="16" spans="2:14" ht="13.5" customHeight="1" x14ac:dyDescent="0.15">
      <c r="B16" s="212" t="s">
        <v>27</v>
      </c>
      <c r="C16" s="146" t="s">
        <v>35</v>
      </c>
      <c r="D16" s="128" t="str">
        <f t="shared" ref="D16:D18" si="0">"（"&amp;P15&amp;"年"&amp;P16&amp;"月給与支給分）"</f>
        <v>（年月給与支給分）</v>
      </c>
      <c r="E16" s="128" t="str">
        <f t="shared" ref="E16:E18" si="1">"（"&amp;Q15&amp;"年"&amp;Q16&amp;"月給与支給分）"</f>
        <v>（年月給与支給分）</v>
      </c>
      <c r="F16" s="128" t="str">
        <f t="shared" ref="F16:F18" si="2">"（"&amp;R15&amp;"年"&amp;R16&amp;"月給与支給分）"</f>
        <v>（年月給与支給分）</v>
      </c>
      <c r="G16" s="129" t="str">
        <f t="shared" ref="G16:G18" si="3">"（"&amp;S15&amp;"年"&amp;S16&amp;"月給与支給分）"</f>
        <v>（年月給与支給分）</v>
      </c>
      <c r="H16" s="178" t="s">
        <v>33</v>
      </c>
      <c r="I16" s="179"/>
      <c r="J16" s="161" t="s">
        <v>34</v>
      </c>
      <c r="K16" s="162"/>
      <c r="L16" s="163"/>
      <c r="M16" s="17"/>
    </row>
    <row r="17" spans="2:53" ht="13.5" customHeight="1" x14ac:dyDescent="0.15">
      <c r="B17" s="125"/>
      <c r="C17" s="205" t="str">
        <f t="shared" ref="C17:C18" si="4">"（"&amp;O16&amp;"年"&amp;O17&amp;"月給与支給分）"</f>
        <v>（年月給与支給分）</v>
      </c>
      <c r="D17" s="206" t="str">
        <f t="shared" si="0"/>
        <v>（年月給与支給分）</v>
      </c>
      <c r="E17" s="206" t="str">
        <f t="shared" si="1"/>
        <v>（年月給与支給分）</v>
      </c>
      <c r="F17" s="206" t="str">
        <f t="shared" si="2"/>
        <v>（年月給与支給分）</v>
      </c>
      <c r="G17" s="207" t="str">
        <f t="shared" si="3"/>
        <v>（年月給与支給分）</v>
      </c>
      <c r="H17" s="208">
        <f>IF(入力用!U8=1,入力用!J11,0)</f>
        <v>0</v>
      </c>
      <c r="I17" s="209"/>
      <c r="J17" s="155">
        <f>ROUNDDOWN(H17,-3)</f>
        <v>0</v>
      </c>
      <c r="K17" s="156"/>
      <c r="L17" s="157"/>
      <c r="M17" s="17"/>
    </row>
    <row r="18" spans="2:53" ht="13.5" customHeight="1" x14ac:dyDescent="0.15">
      <c r="B18" s="125"/>
      <c r="C18" s="130" t="str">
        <f t="shared" si="4"/>
        <v>（年月給与支給分）</v>
      </c>
      <c r="D18" s="131" t="str">
        <f t="shared" si="0"/>
        <v>（年月給与支給分）</v>
      </c>
      <c r="E18" s="131" t="str">
        <f t="shared" si="1"/>
        <v>（年月給与支給分）</v>
      </c>
      <c r="F18" s="131" t="str">
        <f t="shared" si="2"/>
        <v>（年月給与支給分）</v>
      </c>
      <c r="G18" s="132" t="str">
        <f t="shared" si="3"/>
        <v>（年月給与支給分）</v>
      </c>
      <c r="H18" s="210"/>
      <c r="I18" s="211"/>
      <c r="J18" s="158"/>
      <c r="K18" s="159"/>
      <c r="L18" s="160"/>
      <c r="M18" s="17"/>
    </row>
    <row r="19" spans="2:53" ht="20.100000000000001" customHeight="1" x14ac:dyDescent="0.15">
      <c r="B19" s="212" t="s">
        <v>28</v>
      </c>
      <c r="C19" s="33"/>
      <c r="D19" s="34"/>
      <c r="E19" s="154" t="s">
        <v>20</v>
      </c>
      <c r="F19" s="203" t="s">
        <v>123</v>
      </c>
      <c r="G19" s="204"/>
      <c r="H19" s="178" t="s">
        <v>47</v>
      </c>
      <c r="I19" s="179"/>
      <c r="J19" s="161" t="s">
        <v>37</v>
      </c>
      <c r="K19" s="162"/>
      <c r="L19" s="163"/>
      <c r="M19" s="17"/>
    </row>
    <row r="20" spans="2:53" ht="20.100000000000001" customHeight="1" x14ac:dyDescent="0.15">
      <c r="B20" s="125"/>
      <c r="C20" s="35"/>
      <c r="D20" s="36"/>
      <c r="E20" s="146"/>
      <c r="F20" s="151"/>
      <c r="G20" s="150"/>
      <c r="H20" s="142">
        <f>IF(入力用!U8=1,入力用!J12,0)</f>
        <v>0</v>
      </c>
      <c r="I20" s="144"/>
      <c r="J20" s="142">
        <f>ROUNDUP(H20,-3)</f>
        <v>0</v>
      </c>
      <c r="K20" s="143"/>
      <c r="L20" s="144"/>
      <c r="M20" s="17"/>
    </row>
    <row r="21" spans="2:53" ht="20.100000000000001" customHeight="1" x14ac:dyDescent="0.15">
      <c r="B21" s="125"/>
      <c r="C21" s="35"/>
      <c r="D21" s="36"/>
      <c r="E21" s="147" t="s">
        <v>21</v>
      </c>
      <c r="F21" s="240" t="s">
        <v>126</v>
      </c>
      <c r="G21" s="241"/>
      <c r="H21" s="244" t="s">
        <v>47</v>
      </c>
      <c r="I21" s="181"/>
      <c r="J21" s="214" t="s">
        <v>38</v>
      </c>
      <c r="K21" s="215"/>
      <c r="L21" s="216"/>
      <c r="M21" s="17"/>
    </row>
    <row r="22" spans="2:53" ht="20.100000000000001" customHeight="1" x14ac:dyDescent="0.15">
      <c r="B22" s="125"/>
      <c r="C22" s="35"/>
      <c r="D22" s="36"/>
      <c r="E22" s="148"/>
      <c r="F22" s="242" t="s">
        <v>22</v>
      </c>
      <c r="G22" s="243"/>
      <c r="H22" s="217">
        <f>IF(入力用!U8=1,入力用!J13,0)</f>
        <v>0</v>
      </c>
      <c r="I22" s="219"/>
      <c r="J22" s="217">
        <f>ROUNDUP(H22,-3)</f>
        <v>0</v>
      </c>
      <c r="K22" s="218"/>
      <c r="L22" s="219"/>
      <c r="M22" s="17"/>
    </row>
    <row r="23" spans="2:53" ht="20.100000000000001" customHeight="1" x14ac:dyDescent="0.15">
      <c r="B23" s="125"/>
      <c r="C23" s="251" t="s">
        <v>23</v>
      </c>
      <c r="D23" s="252"/>
      <c r="E23" s="145" t="s">
        <v>24</v>
      </c>
      <c r="F23" s="149" t="s">
        <v>125</v>
      </c>
      <c r="G23" s="150"/>
      <c r="H23" s="152" t="s">
        <v>47</v>
      </c>
      <c r="I23" s="153"/>
      <c r="J23" s="220" t="s">
        <v>39</v>
      </c>
      <c r="K23" s="221"/>
      <c r="L23" s="222"/>
      <c r="M23" s="17"/>
    </row>
    <row r="24" spans="2:53" ht="20.100000000000001" customHeight="1" x14ac:dyDescent="0.15">
      <c r="B24" s="125"/>
      <c r="C24" s="17"/>
      <c r="D24" s="17"/>
      <c r="E24" s="146"/>
      <c r="F24" s="151" t="s">
        <v>36</v>
      </c>
      <c r="G24" s="150"/>
      <c r="H24" s="142">
        <f>IF(入力用!U8=1,入力用!J14,0)</f>
        <v>0</v>
      </c>
      <c r="I24" s="144"/>
      <c r="J24" s="142">
        <f>ROUNDUP(H24,-3)</f>
        <v>0</v>
      </c>
      <c r="K24" s="143"/>
      <c r="L24" s="144"/>
      <c r="M24" s="17"/>
    </row>
    <row r="25" spans="2:53" ht="20.100000000000001" customHeight="1" x14ac:dyDescent="0.15">
      <c r="B25" s="125"/>
      <c r="C25" s="251" t="s">
        <v>56</v>
      </c>
      <c r="D25" s="252"/>
      <c r="E25" s="147" t="s">
        <v>25</v>
      </c>
      <c r="F25" s="170" t="s">
        <v>116</v>
      </c>
      <c r="G25" s="171"/>
      <c r="H25" s="171"/>
      <c r="I25" s="172"/>
      <c r="J25" s="214" t="s">
        <v>100</v>
      </c>
      <c r="K25" s="215"/>
      <c r="L25" s="216"/>
      <c r="M25" s="17"/>
      <c r="AI25" s="17" t="s">
        <v>52</v>
      </c>
      <c r="AJ25" s="17"/>
      <c r="AK25" s="17"/>
      <c r="AL25" s="17"/>
      <c r="AM25" s="17"/>
      <c r="AN25" s="17"/>
      <c r="AO25" s="17"/>
      <c r="AP25" s="17"/>
      <c r="AQ25" s="17"/>
      <c r="AR25" s="17"/>
      <c r="AS25" s="17"/>
      <c r="AT25" s="17"/>
      <c r="AU25" s="17"/>
      <c r="AV25" s="17"/>
      <c r="AW25" s="17"/>
      <c r="AX25" s="17"/>
      <c r="AY25" s="17"/>
      <c r="AZ25" s="17"/>
      <c r="BA25" s="17"/>
    </row>
    <row r="26" spans="2:53" ht="20.100000000000001" customHeight="1" x14ac:dyDescent="0.15">
      <c r="B26" s="125"/>
      <c r="C26" s="17"/>
      <c r="D26" s="17"/>
      <c r="E26" s="148"/>
      <c r="F26" s="173"/>
      <c r="G26" s="174"/>
      <c r="H26" s="174"/>
      <c r="I26" s="175"/>
      <c r="J26" s="217">
        <f>IF(入力用!U8=1,LOOKUP(入力用!R15,P26:P41,'1か月以上用'!AG26:AG41),0)</f>
        <v>0</v>
      </c>
      <c r="K26" s="218"/>
      <c r="L26" s="219"/>
      <c r="M26" s="17"/>
      <c r="P26">
        <v>0</v>
      </c>
      <c r="Q26" s="16">
        <v>107000</v>
      </c>
      <c r="R26" s="16"/>
      <c r="S26" s="16"/>
      <c r="T26" s="16"/>
      <c r="U26" s="16"/>
      <c r="V26" s="16"/>
      <c r="W26" s="16"/>
      <c r="X26" s="16"/>
      <c r="Y26" s="16"/>
      <c r="Z26" s="16"/>
      <c r="AA26" s="16"/>
      <c r="AB26" s="16"/>
      <c r="AC26" s="16"/>
      <c r="AD26" s="16"/>
      <c r="AE26" s="16"/>
      <c r="AF26" s="16"/>
      <c r="AG26" s="16">
        <f>SUM(Q26:AF26)</f>
        <v>107000</v>
      </c>
      <c r="AI26" s="248" t="s">
        <v>49</v>
      </c>
      <c r="AJ26" s="249"/>
      <c r="AK26" s="18">
        <v>1</v>
      </c>
      <c r="AL26" s="245">
        <v>2</v>
      </c>
      <c r="AM26" s="245">
        <f>AL26+1</f>
        <v>3</v>
      </c>
      <c r="AN26" s="245">
        <f t="shared" ref="AN26:AZ26" si="5">AM26+1</f>
        <v>4</v>
      </c>
      <c r="AO26" s="245">
        <f t="shared" si="5"/>
        <v>5</v>
      </c>
      <c r="AP26" s="245">
        <f t="shared" si="5"/>
        <v>6</v>
      </c>
      <c r="AQ26" s="245">
        <f t="shared" si="5"/>
        <v>7</v>
      </c>
      <c r="AR26" s="245">
        <f t="shared" si="5"/>
        <v>8</v>
      </c>
      <c r="AS26" s="245">
        <f t="shared" si="5"/>
        <v>9</v>
      </c>
      <c r="AT26" s="245">
        <f t="shared" si="5"/>
        <v>10</v>
      </c>
      <c r="AU26" s="245">
        <f t="shared" si="5"/>
        <v>11</v>
      </c>
      <c r="AV26" s="245">
        <f t="shared" si="5"/>
        <v>12</v>
      </c>
      <c r="AW26" s="245">
        <f t="shared" si="5"/>
        <v>13</v>
      </c>
      <c r="AX26" s="245">
        <f t="shared" si="5"/>
        <v>14</v>
      </c>
      <c r="AY26" s="245">
        <f t="shared" si="5"/>
        <v>15</v>
      </c>
      <c r="AZ26" s="245">
        <f t="shared" si="5"/>
        <v>16</v>
      </c>
      <c r="BA26" s="245" t="s">
        <v>53</v>
      </c>
    </row>
    <row r="27" spans="2:53" ht="20.100000000000001" customHeight="1" x14ac:dyDescent="0.15">
      <c r="B27" s="125"/>
      <c r="C27" s="251" t="s">
        <v>57</v>
      </c>
      <c r="D27" s="252"/>
      <c r="E27" s="133" t="s">
        <v>26</v>
      </c>
      <c r="F27" s="231" t="s">
        <v>44</v>
      </c>
      <c r="G27" s="232"/>
      <c r="H27" s="232"/>
      <c r="I27" s="233"/>
      <c r="J27" s="220" t="s">
        <v>40</v>
      </c>
      <c r="K27" s="221"/>
      <c r="L27" s="222"/>
      <c r="M27" s="17"/>
      <c r="P27">
        <v>1</v>
      </c>
      <c r="Q27" s="16">
        <v>107000</v>
      </c>
      <c r="R27" s="16">
        <v>48000</v>
      </c>
      <c r="S27" s="16"/>
      <c r="T27" s="16"/>
      <c r="U27" s="16"/>
      <c r="V27" s="16"/>
      <c r="W27" s="16"/>
      <c r="X27" s="16"/>
      <c r="Y27" s="16"/>
      <c r="Z27" s="16"/>
      <c r="AA27" s="16"/>
      <c r="AB27" s="16"/>
      <c r="AC27" s="16"/>
      <c r="AD27" s="16"/>
      <c r="AE27" s="16"/>
      <c r="AF27" s="16"/>
      <c r="AG27" s="16">
        <f t="shared" ref="AG27:AG41" si="6">SUM(Q27:AF27)</f>
        <v>155000</v>
      </c>
      <c r="AI27" s="249"/>
      <c r="AJ27" s="249"/>
      <c r="AK27" s="19" t="s">
        <v>51</v>
      </c>
      <c r="AL27" s="246"/>
      <c r="AM27" s="246"/>
      <c r="AN27" s="246"/>
      <c r="AO27" s="246"/>
      <c r="AP27" s="246"/>
      <c r="AQ27" s="246"/>
      <c r="AR27" s="246"/>
      <c r="AS27" s="246"/>
      <c r="AT27" s="246"/>
      <c r="AU27" s="246"/>
      <c r="AV27" s="246"/>
      <c r="AW27" s="246"/>
      <c r="AX27" s="246"/>
      <c r="AY27" s="246"/>
      <c r="AZ27" s="246"/>
      <c r="BA27" s="246"/>
    </row>
    <row r="28" spans="2:53" ht="20.100000000000001" customHeight="1" x14ac:dyDescent="0.15">
      <c r="B28" s="125"/>
      <c r="C28" s="17"/>
      <c r="D28" s="17"/>
      <c r="E28" s="134"/>
      <c r="F28" s="234"/>
      <c r="G28" s="235"/>
      <c r="H28" s="235"/>
      <c r="I28" s="236"/>
      <c r="J28" s="136">
        <f>IF(H17&gt;0,IF((J17-(J20+J22+J24+J26))&gt;0,ROUNDUP((J17-(J20+J22+J24+J26))*0.2,-3),0),0)</f>
        <v>0</v>
      </c>
      <c r="K28" s="137"/>
      <c r="L28" s="138"/>
      <c r="M28" s="17"/>
      <c r="P28">
        <v>2</v>
      </c>
      <c r="Q28" s="16">
        <v>107000</v>
      </c>
      <c r="R28" s="16">
        <v>48000</v>
      </c>
      <c r="S28" s="16">
        <v>48000</v>
      </c>
      <c r="T28" s="16"/>
      <c r="U28" s="16"/>
      <c r="V28" s="16"/>
      <c r="W28" s="16"/>
      <c r="X28" s="16"/>
      <c r="Y28" s="16"/>
      <c r="Z28" s="16"/>
      <c r="AA28" s="16"/>
      <c r="AB28" s="16"/>
      <c r="AC28" s="16"/>
      <c r="AD28" s="16"/>
      <c r="AE28" s="16"/>
      <c r="AF28" s="16"/>
      <c r="AG28" s="16">
        <f t="shared" si="6"/>
        <v>203000</v>
      </c>
      <c r="AI28" s="248" t="s">
        <v>50</v>
      </c>
      <c r="AJ28" s="249"/>
      <c r="AK28" s="188">
        <f>AG26</f>
        <v>107000</v>
      </c>
      <c r="AL28" s="188">
        <f>AG27</f>
        <v>155000</v>
      </c>
      <c r="AM28" s="188">
        <f>AG28</f>
        <v>203000</v>
      </c>
      <c r="AN28" s="188">
        <f>AG29</f>
        <v>251000</v>
      </c>
      <c r="AO28" s="188">
        <f>AG30</f>
        <v>299000</v>
      </c>
      <c r="AP28" s="188">
        <f>AG31</f>
        <v>347000</v>
      </c>
      <c r="AQ28" s="188">
        <f>AG32</f>
        <v>395000</v>
      </c>
      <c r="AR28" s="188">
        <f>AG33</f>
        <v>443000</v>
      </c>
      <c r="AS28" s="188">
        <f>AG34</f>
        <v>491000</v>
      </c>
      <c r="AT28" s="188">
        <f>AG35</f>
        <v>539000</v>
      </c>
      <c r="AU28" s="188">
        <f>AG36</f>
        <v>587000</v>
      </c>
      <c r="AV28" s="188">
        <f>AG37</f>
        <v>635000</v>
      </c>
      <c r="AW28" s="188">
        <f>AG38</f>
        <v>683000</v>
      </c>
      <c r="AX28" s="188">
        <f>AG39</f>
        <v>731000</v>
      </c>
      <c r="AY28" s="188">
        <f>AG40</f>
        <v>779000</v>
      </c>
      <c r="AZ28" s="188">
        <f>AG41</f>
        <v>827000</v>
      </c>
      <c r="BA28" s="250" t="s">
        <v>54</v>
      </c>
    </row>
    <row r="29" spans="2:53" ht="20.100000000000001" customHeight="1" x14ac:dyDescent="0.15">
      <c r="B29" s="125"/>
      <c r="C29" s="251" t="s">
        <v>58</v>
      </c>
      <c r="D29" s="252"/>
      <c r="E29" s="134"/>
      <c r="F29" s="234" t="s">
        <v>45</v>
      </c>
      <c r="G29" s="235"/>
      <c r="H29" s="235"/>
      <c r="I29" s="236"/>
      <c r="J29" s="139" t="s">
        <v>41</v>
      </c>
      <c r="K29" s="140"/>
      <c r="L29" s="141"/>
      <c r="M29" s="17"/>
      <c r="P29">
        <v>3</v>
      </c>
      <c r="Q29" s="16">
        <v>107000</v>
      </c>
      <c r="R29" s="16">
        <v>48000</v>
      </c>
      <c r="S29" s="16">
        <v>48000</v>
      </c>
      <c r="T29" s="16">
        <v>48000</v>
      </c>
      <c r="U29" s="16"/>
      <c r="V29" s="16"/>
      <c r="W29" s="16"/>
      <c r="X29" s="16"/>
      <c r="Y29" s="16"/>
      <c r="Z29" s="16"/>
      <c r="AA29" s="16"/>
      <c r="AB29" s="16"/>
      <c r="AC29" s="16"/>
      <c r="AD29" s="16"/>
      <c r="AE29" s="16"/>
      <c r="AF29" s="16"/>
      <c r="AG29" s="16">
        <f t="shared" si="6"/>
        <v>251000</v>
      </c>
      <c r="AI29" s="249"/>
      <c r="AJ29" s="249"/>
      <c r="AK29" s="189"/>
      <c r="AL29" s="189"/>
      <c r="AM29" s="189"/>
      <c r="AN29" s="189"/>
      <c r="AO29" s="189"/>
      <c r="AP29" s="189"/>
      <c r="AQ29" s="189"/>
      <c r="AR29" s="189"/>
      <c r="AS29" s="189"/>
      <c r="AT29" s="189"/>
      <c r="AU29" s="189"/>
      <c r="AV29" s="189"/>
      <c r="AW29" s="189"/>
      <c r="AX29" s="189"/>
      <c r="AY29" s="189"/>
      <c r="AZ29" s="189"/>
      <c r="BA29" s="126"/>
    </row>
    <row r="30" spans="2:53" ht="20.100000000000001" customHeight="1" x14ac:dyDescent="0.15">
      <c r="B30" s="125"/>
      <c r="C30" s="35"/>
      <c r="D30" s="36"/>
      <c r="E30" s="134"/>
      <c r="F30" s="234"/>
      <c r="G30" s="235"/>
      <c r="H30" s="235"/>
      <c r="I30" s="236"/>
      <c r="J30" s="136">
        <f>ROUNDUP(J26*2,-3)</f>
        <v>0</v>
      </c>
      <c r="K30" s="137"/>
      <c r="L30" s="138"/>
      <c r="M30" s="17"/>
      <c r="P30">
        <v>4</v>
      </c>
      <c r="Q30" s="16">
        <v>107000</v>
      </c>
      <c r="R30" s="16">
        <v>48000</v>
      </c>
      <c r="S30" s="16">
        <v>48000</v>
      </c>
      <c r="T30" s="16">
        <v>48000</v>
      </c>
      <c r="U30" s="16">
        <v>48000</v>
      </c>
      <c r="V30" s="16"/>
      <c r="W30" s="16"/>
      <c r="X30" s="16"/>
      <c r="Y30" s="16"/>
      <c r="Z30" s="16"/>
      <c r="AA30" s="16"/>
      <c r="AB30" s="16"/>
      <c r="AC30" s="16"/>
      <c r="AD30" s="16"/>
      <c r="AE30" s="16"/>
      <c r="AF30" s="16"/>
      <c r="AG30" s="16">
        <f t="shared" si="6"/>
        <v>299000</v>
      </c>
    </row>
    <row r="31" spans="2:53" ht="20.100000000000001" customHeight="1" x14ac:dyDescent="0.15">
      <c r="B31" s="125"/>
      <c r="C31" s="35"/>
      <c r="D31" s="36"/>
      <c r="E31" s="134"/>
      <c r="F31" s="234" t="s">
        <v>117</v>
      </c>
      <c r="G31" s="235"/>
      <c r="H31" s="235"/>
      <c r="I31" s="236"/>
      <c r="J31" s="139" t="s">
        <v>42</v>
      </c>
      <c r="K31" s="140"/>
      <c r="L31" s="141"/>
      <c r="M31" s="17"/>
      <c r="P31">
        <v>5</v>
      </c>
      <c r="Q31" s="16">
        <v>107000</v>
      </c>
      <c r="R31" s="16">
        <v>48000</v>
      </c>
      <c r="S31" s="16">
        <v>48000</v>
      </c>
      <c r="T31" s="16">
        <v>48000</v>
      </c>
      <c r="U31" s="16">
        <v>48000</v>
      </c>
      <c r="V31" s="16">
        <v>48000</v>
      </c>
      <c r="W31" s="16"/>
      <c r="X31" s="16"/>
      <c r="Y31" s="16"/>
      <c r="Z31" s="16"/>
      <c r="AA31" s="16"/>
      <c r="AB31" s="16"/>
      <c r="AC31" s="16"/>
      <c r="AD31" s="16"/>
      <c r="AE31" s="16"/>
      <c r="AF31" s="16"/>
      <c r="AG31" s="16">
        <f t="shared" si="6"/>
        <v>347000</v>
      </c>
    </row>
    <row r="32" spans="2:53" ht="20.100000000000001" customHeight="1" x14ac:dyDescent="0.15">
      <c r="B32" s="125"/>
      <c r="C32" s="35"/>
      <c r="D32" s="36"/>
      <c r="E32" s="135"/>
      <c r="F32" s="237"/>
      <c r="G32" s="238"/>
      <c r="H32" s="238"/>
      <c r="I32" s="239"/>
      <c r="J32" s="142">
        <f>ROUNDUP(IF(J28&lt;J30,J28,J30),-3)</f>
        <v>0</v>
      </c>
      <c r="K32" s="143"/>
      <c r="L32" s="144"/>
      <c r="M32" s="17"/>
      <c r="P32">
        <v>6</v>
      </c>
      <c r="Q32" s="16">
        <v>107000</v>
      </c>
      <c r="R32" s="16">
        <v>48000</v>
      </c>
      <c r="S32" s="16">
        <v>48000</v>
      </c>
      <c r="T32" s="16">
        <v>48000</v>
      </c>
      <c r="U32" s="16">
        <v>48000</v>
      </c>
      <c r="V32" s="16">
        <v>48000</v>
      </c>
      <c r="W32" s="16">
        <v>48000</v>
      </c>
      <c r="X32" s="16"/>
      <c r="Y32" s="16"/>
      <c r="Z32" s="16"/>
      <c r="AA32" s="16"/>
      <c r="AB32" s="16"/>
      <c r="AC32" s="16"/>
      <c r="AD32" s="16"/>
      <c r="AE32" s="16"/>
      <c r="AF32" s="16"/>
      <c r="AG32" s="16">
        <f t="shared" si="6"/>
        <v>395000</v>
      </c>
    </row>
    <row r="33" spans="2:33" ht="20.100000000000001" customHeight="1" x14ac:dyDescent="0.15">
      <c r="B33" s="125"/>
      <c r="C33" s="35"/>
      <c r="D33" s="36"/>
      <c r="E33" s="176" t="s">
        <v>105</v>
      </c>
      <c r="F33" s="180" t="s">
        <v>46</v>
      </c>
      <c r="G33" s="181"/>
      <c r="H33" s="181"/>
      <c r="I33" s="181"/>
      <c r="J33" s="214" t="s">
        <v>43</v>
      </c>
      <c r="K33" s="215"/>
      <c r="L33" s="216"/>
      <c r="M33" s="17"/>
      <c r="P33">
        <v>7</v>
      </c>
      <c r="Q33" s="16">
        <v>107000</v>
      </c>
      <c r="R33" s="16">
        <v>48000</v>
      </c>
      <c r="S33" s="16">
        <v>48000</v>
      </c>
      <c r="T33" s="16">
        <v>48000</v>
      </c>
      <c r="U33" s="16">
        <v>48000</v>
      </c>
      <c r="V33" s="16">
        <v>48000</v>
      </c>
      <c r="W33" s="16">
        <v>48000</v>
      </c>
      <c r="X33" s="16">
        <v>48000</v>
      </c>
      <c r="Y33" s="16"/>
      <c r="Z33" s="16"/>
      <c r="AA33" s="16"/>
      <c r="AB33" s="16"/>
      <c r="AC33" s="16"/>
      <c r="AD33" s="16"/>
      <c r="AE33" s="16"/>
      <c r="AF33" s="16"/>
      <c r="AG33" s="16">
        <f t="shared" si="6"/>
        <v>443000</v>
      </c>
    </row>
    <row r="34" spans="2:33" ht="20.100000000000001" customHeight="1" thickBot="1" x14ac:dyDescent="0.2">
      <c r="B34" s="213"/>
      <c r="C34" s="37"/>
      <c r="D34" s="38"/>
      <c r="E34" s="177"/>
      <c r="F34" s="182"/>
      <c r="G34" s="183"/>
      <c r="H34" s="183"/>
      <c r="I34" s="183"/>
      <c r="J34" s="142">
        <f>J20+J22+J24+J26+J32</f>
        <v>0</v>
      </c>
      <c r="K34" s="143"/>
      <c r="L34" s="144"/>
      <c r="M34" s="17"/>
      <c r="P34">
        <v>8</v>
      </c>
      <c r="Q34" s="16">
        <v>107000</v>
      </c>
      <c r="R34" s="16">
        <v>48000</v>
      </c>
      <c r="S34" s="16">
        <v>48000</v>
      </c>
      <c r="T34" s="16">
        <v>48000</v>
      </c>
      <c r="U34" s="16">
        <v>48000</v>
      </c>
      <c r="V34" s="16">
        <v>48000</v>
      </c>
      <c r="W34" s="16">
        <v>48000</v>
      </c>
      <c r="X34" s="16">
        <v>48000</v>
      </c>
      <c r="Y34" s="16">
        <v>48000</v>
      </c>
      <c r="Z34" s="16"/>
      <c r="AA34" s="16"/>
      <c r="AB34" s="16"/>
      <c r="AC34" s="16"/>
      <c r="AD34" s="16"/>
      <c r="AE34" s="16"/>
      <c r="AF34" s="16"/>
      <c r="AG34" s="16">
        <f t="shared" si="6"/>
        <v>491000</v>
      </c>
    </row>
    <row r="35" spans="2:33" ht="30" customHeight="1" thickTop="1" x14ac:dyDescent="0.15">
      <c r="B35" s="125" t="s">
        <v>29</v>
      </c>
      <c r="C35" s="164" t="s">
        <v>108</v>
      </c>
      <c r="D35" s="165"/>
      <c r="E35" s="166"/>
      <c r="F35" s="184" t="s">
        <v>59</v>
      </c>
      <c r="G35" s="185"/>
      <c r="H35" s="185"/>
      <c r="I35" s="185"/>
      <c r="J35" s="225" t="s">
        <v>109</v>
      </c>
      <c r="K35" s="226"/>
      <c r="L35" s="227"/>
      <c r="M35" s="17"/>
      <c r="P35">
        <v>9</v>
      </c>
      <c r="Q35" s="16">
        <v>107000</v>
      </c>
      <c r="R35" s="16">
        <v>48000</v>
      </c>
      <c r="S35" s="16">
        <v>48000</v>
      </c>
      <c r="T35" s="16">
        <v>48000</v>
      </c>
      <c r="U35" s="16">
        <v>48000</v>
      </c>
      <c r="V35" s="16">
        <v>48000</v>
      </c>
      <c r="W35" s="16">
        <v>48000</v>
      </c>
      <c r="X35" s="16">
        <v>48000</v>
      </c>
      <c r="Y35" s="16">
        <v>48000</v>
      </c>
      <c r="Z35" s="16">
        <v>48000</v>
      </c>
      <c r="AA35" s="16"/>
      <c r="AB35" s="16"/>
      <c r="AC35" s="16"/>
      <c r="AD35" s="16"/>
      <c r="AE35" s="16"/>
      <c r="AF35" s="16"/>
      <c r="AG35" s="16">
        <f t="shared" si="6"/>
        <v>539000</v>
      </c>
    </row>
    <row r="36" spans="2:33" ht="30" customHeight="1" thickBot="1" x14ac:dyDescent="0.2">
      <c r="B36" s="126"/>
      <c r="C36" s="167"/>
      <c r="D36" s="168"/>
      <c r="E36" s="169"/>
      <c r="F36" s="186"/>
      <c r="G36" s="187"/>
      <c r="H36" s="187"/>
      <c r="I36" s="187"/>
      <c r="J36" s="228" t="str">
        <f>IF(J17-J34&lt;=0,"武蔵村山市に支払う金額はありません",J17-J34)</f>
        <v>武蔵村山市に支払う金額はありません</v>
      </c>
      <c r="K36" s="229"/>
      <c r="L36" s="230"/>
      <c r="M36" s="17"/>
      <c r="P36">
        <v>10</v>
      </c>
      <c r="Q36" s="16">
        <v>107000</v>
      </c>
      <c r="R36" s="16">
        <v>48000</v>
      </c>
      <c r="S36" s="16">
        <v>48000</v>
      </c>
      <c r="T36" s="16">
        <v>48000</v>
      </c>
      <c r="U36" s="16">
        <v>48000</v>
      </c>
      <c r="V36" s="16">
        <v>48000</v>
      </c>
      <c r="W36" s="16">
        <v>48000</v>
      </c>
      <c r="X36" s="16">
        <v>48000</v>
      </c>
      <c r="Y36" s="16">
        <v>48000</v>
      </c>
      <c r="Z36" s="16">
        <v>48000</v>
      </c>
      <c r="AA36" s="16">
        <v>48000</v>
      </c>
      <c r="AB36" s="16"/>
      <c r="AC36" s="16"/>
      <c r="AD36" s="16"/>
      <c r="AE36" s="16"/>
      <c r="AF36" s="16"/>
      <c r="AG36" s="16">
        <f t="shared" si="6"/>
        <v>587000</v>
      </c>
    </row>
    <row r="37" spans="2:33" x14ac:dyDescent="0.15">
      <c r="B37" s="17"/>
      <c r="C37" s="17"/>
      <c r="D37" s="17"/>
      <c r="E37" s="17"/>
      <c r="F37" s="17"/>
      <c r="G37" s="17"/>
      <c r="H37" s="17"/>
      <c r="I37" s="17"/>
      <c r="J37" s="17"/>
      <c r="K37" s="17"/>
      <c r="L37" s="17"/>
      <c r="M37" s="17"/>
      <c r="P37">
        <v>11</v>
      </c>
      <c r="Q37" s="16">
        <v>107000</v>
      </c>
      <c r="R37" s="16">
        <v>48000</v>
      </c>
      <c r="S37" s="16">
        <v>48000</v>
      </c>
      <c r="T37" s="16">
        <v>48000</v>
      </c>
      <c r="U37" s="16">
        <v>48000</v>
      </c>
      <c r="V37" s="16">
        <v>48000</v>
      </c>
      <c r="W37" s="16">
        <v>48000</v>
      </c>
      <c r="X37" s="16">
        <v>48000</v>
      </c>
      <c r="Y37" s="16">
        <v>48000</v>
      </c>
      <c r="Z37" s="16">
        <v>48000</v>
      </c>
      <c r="AA37" s="16">
        <v>48000</v>
      </c>
      <c r="AB37" s="16">
        <v>48000</v>
      </c>
      <c r="AC37" s="16"/>
      <c r="AD37" s="16"/>
      <c r="AE37" s="16"/>
      <c r="AF37" s="16"/>
      <c r="AG37" s="16">
        <f t="shared" si="6"/>
        <v>635000</v>
      </c>
    </row>
    <row r="38" spans="2:33" x14ac:dyDescent="0.15">
      <c r="B38" s="17"/>
      <c r="C38" s="17"/>
      <c r="D38" s="17"/>
      <c r="E38" s="17"/>
      <c r="F38" s="17"/>
      <c r="G38" s="17"/>
      <c r="H38" s="17"/>
      <c r="I38" s="17"/>
      <c r="J38" s="17"/>
      <c r="K38" s="17"/>
      <c r="L38" s="17"/>
      <c r="M38" s="17"/>
      <c r="P38">
        <v>12</v>
      </c>
      <c r="Q38" s="16">
        <v>107000</v>
      </c>
      <c r="R38" s="16">
        <v>48000</v>
      </c>
      <c r="S38" s="16">
        <v>48000</v>
      </c>
      <c r="T38" s="16">
        <v>48000</v>
      </c>
      <c r="U38" s="16">
        <v>48000</v>
      </c>
      <c r="V38" s="16">
        <v>48000</v>
      </c>
      <c r="W38" s="16">
        <v>48000</v>
      </c>
      <c r="X38" s="16">
        <v>48000</v>
      </c>
      <c r="Y38" s="16">
        <v>48000</v>
      </c>
      <c r="Z38" s="16">
        <v>48000</v>
      </c>
      <c r="AA38" s="16">
        <v>48000</v>
      </c>
      <c r="AB38" s="16">
        <v>48000</v>
      </c>
      <c r="AC38" s="16">
        <v>48000</v>
      </c>
      <c r="AD38" s="16"/>
      <c r="AE38" s="16"/>
      <c r="AF38" s="16"/>
      <c r="AG38" s="16">
        <f t="shared" si="6"/>
        <v>683000</v>
      </c>
    </row>
    <row r="39" spans="2:33" ht="13.5" customHeight="1" x14ac:dyDescent="0.15">
      <c r="B39" s="17"/>
      <c r="C39" s="17"/>
      <c r="D39" s="17"/>
      <c r="E39" s="17"/>
      <c r="F39" s="17"/>
      <c r="G39" s="17"/>
      <c r="H39" s="17"/>
      <c r="I39" s="17"/>
      <c r="J39" s="17"/>
      <c r="K39" s="17"/>
      <c r="L39" s="17"/>
      <c r="M39" s="17"/>
      <c r="P39">
        <v>13</v>
      </c>
      <c r="Q39" s="16">
        <v>107000</v>
      </c>
      <c r="R39" s="16">
        <v>48000</v>
      </c>
      <c r="S39" s="16">
        <v>48000</v>
      </c>
      <c r="T39" s="16">
        <v>48000</v>
      </c>
      <c r="U39" s="16">
        <v>48000</v>
      </c>
      <c r="V39" s="16">
        <v>48000</v>
      </c>
      <c r="W39" s="16">
        <v>48000</v>
      </c>
      <c r="X39" s="16">
        <v>48000</v>
      </c>
      <c r="Y39" s="16">
        <v>48000</v>
      </c>
      <c r="Z39" s="16">
        <v>48000</v>
      </c>
      <c r="AA39" s="16">
        <v>48000</v>
      </c>
      <c r="AB39" s="16">
        <v>48000</v>
      </c>
      <c r="AC39" s="16">
        <v>48000</v>
      </c>
      <c r="AD39" s="16">
        <v>48000</v>
      </c>
      <c r="AE39" s="16"/>
      <c r="AF39" s="16"/>
      <c r="AG39" s="16">
        <f t="shared" si="6"/>
        <v>731000</v>
      </c>
    </row>
    <row r="40" spans="2:33" ht="13.5" customHeight="1" x14ac:dyDescent="0.15">
      <c r="B40" s="17"/>
      <c r="C40" s="17"/>
      <c r="D40" s="17"/>
      <c r="E40" s="17"/>
      <c r="F40" s="17"/>
      <c r="G40" s="17"/>
      <c r="H40" s="17"/>
      <c r="I40" s="17"/>
      <c r="J40" s="17"/>
      <c r="K40" s="17"/>
      <c r="L40" s="17"/>
      <c r="M40" s="17"/>
      <c r="P40">
        <v>14</v>
      </c>
      <c r="Q40" s="16">
        <v>107000</v>
      </c>
      <c r="R40" s="16">
        <v>48000</v>
      </c>
      <c r="S40" s="16">
        <v>48000</v>
      </c>
      <c r="T40" s="16">
        <v>48000</v>
      </c>
      <c r="U40" s="16">
        <v>48000</v>
      </c>
      <c r="V40" s="16">
        <v>48000</v>
      </c>
      <c r="W40" s="16">
        <v>48000</v>
      </c>
      <c r="X40" s="16">
        <v>48000</v>
      </c>
      <c r="Y40" s="16">
        <v>48000</v>
      </c>
      <c r="Z40" s="16">
        <v>48000</v>
      </c>
      <c r="AA40" s="16">
        <v>48000</v>
      </c>
      <c r="AB40" s="16">
        <v>48000</v>
      </c>
      <c r="AC40" s="16">
        <v>48000</v>
      </c>
      <c r="AD40" s="16">
        <v>48000</v>
      </c>
      <c r="AE40" s="16">
        <v>48000</v>
      </c>
      <c r="AF40" s="16"/>
      <c r="AG40" s="16">
        <f t="shared" si="6"/>
        <v>779000</v>
      </c>
    </row>
    <row r="41" spans="2:33" ht="13.5" customHeight="1" x14ac:dyDescent="0.15">
      <c r="B41" s="17"/>
      <c r="C41" s="17"/>
      <c r="D41" s="17"/>
      <c r="E41" s="17"/>
      <c r="F41" s="17"/>
      <c r="G41" s="17"/>
      <c r="H41" s="17"/>
      <c r="I41" s="17"/>
      <c r="J41" s="17"/>
      <c r="K41" s="17"/>
      <c r="L41" s="17"/>
      <c r="M41" s="17"/>
      <c r="P41">
        <v>15</v>
      </c>
      <c r="Q41" s="16">
        <v>107000</v>
      </c>
      <c r="R41" s="16">
        <v>48000</v>
      </c>
      <c r="S41" s="16">
        <v>48000</v>
      </c>
      <c r="T41" s="16">
        <v>48000</v>
      </c>
      <c r="U41" s="16">
        <v>48000</v>
      </c>
      <c r="V41" s="16">
        <v>48000</v>
      </c>
      <c r="W41" s="16">
        <v>48000</v>
      </c>
      <c r="X41" s="16">
        <v>48000</v>
      </c>
      <c r="Y41" s="16">
        <v>48000</v>
      </c>
      <c r="Z41" s="16">
        <v>48000</v>
      </c>
      <c r="AA41" s="16">
        <v>48000</v>
      </c>
      <c r="AB41" s="16">
        <v>48000</v>
      </c>
      <c r="AC41" s="16">
        <v>48000</v>
      </c>
      <c r="AD41" s="16">
        <v>48000</v>
      </c>
      <c r="AE41" s="16">
        <v>48000</v>
      </c>
      <c r="AF41" s="16">
        <v>48000</v>
      </c>
      <c r="AG41" s="16">
        <f t="shared" si="6"/>
        <v>827000</v>
      </c>
    </row>
    <row r="42" spans="2:33" ht="13.5" customHeight="1" x14ac:dyDescent="0.15">
      <c r="B42" s="17"/>
      <c r="C42" s="17"/>
      <c r="D42" s="17"/>
      <c r="E42" s="17"/>
      <c r="F42" s="17"/>
      <c r="G42" s="17"/>
      <c r="H42" s="17"/>
      <c r="I42" s="17"/>
      <c r="J42" s="17"/>
      <c r="K42" s="17"/>
      <c r="L42" s="17"/>
      <c r="M42" s="17"/>
    </row>
    <row r="43" spans="2:33" x14ac:dyDescent="0.15">
      <c r="B43" s="17"/>
      <c r="C43" s="17"/>
      <c r="D43" s="17"/>
      <c r="E43" s="17"/>
      <c r="F43" s="17"/>
      <c r="G43" s="17"/>
      <c r="H43" s="17"/>
      <c r="I43" s="17"/>
      <c r="J43" s="17"/>
      <c r="K43" s="17"/>
      <c r="L43" s="17"/>
      <c r="M43" s="17"/>
    </row>
    <row r="44" spans="2:33" x14ac:dyDescent="0.15">
      <c r="B44" s="17"/>
      <c r="C44" s="17"/>
      <c r="D44" s="17"/>
      <c r="E44" s="17"/>
      <c r="F44" s="17"/>
      <c r="G44" s="17"/>
      <c r="H44" s="17"/>
      <c r="I44" s="17"/>
      <c r="J44" s="17"/>
      <c r="K44" s="17"/>
      <c r="L44" s="17"/>
      <c r="M44" s="17"/>
    </row>
    <row r="45" spans="2:33" x14ac:dyDescent="0.15">
      <c r="B45" s="17"/>
      <c r="C45" s="17"/>
      <c r="D45" s="17"/>
      <c r="E45" s="17"/>
      <c r="F45" s="17"/>
      <c r="G45" s="17"/>
      <c r="H45" s="17"/>
      <c r="I45" s="17"/>
      <c r="J45" s="17"/>
      <c r="K45" s="17"/>
      <c r="L45" s="17"/>
      <c r="M45" s="17"/>
    </row>
    <row r="46" spans="2:33" x14ac:dyDescent="0.15">
      <c r="B46" s="17"/>
      <c r="C46" s="198" t="s">
        <v>130</v>
      </c>
      <c r="D46" s="198"/>
      <c r="E46" s="198"/>
      <c r="F46" s="198"/>
      <c r="G46" s="198"/>
      <c r="H46" s="198"/>
      <c r="I46" s="198"/>
      <c r="J46" s="198"/>
      <c r="K46" s="17"/>
      <c r="L46" s="17"/>
      <c r="M46" s="17"/>
    </row>
    <row r="47" spans="2:33" x14ac:dyDescent="0.15">
      <c r="B47" s="17"/>
      <c r="C47" s="17"/>
      <c r="D47" s="17"/>
      <c r="E47" s="17"/>
      <c r="F47" s="17"/>
      <c r="G47" s="17"/>
      <c r="H47" s="17"/>
      <c r="I47" s="17"/>
      <c r="J47" s="17"/>
      <c r="K47" s="17"/>
      <c r="L47" s="17"/>
      <c r="M47" s="17"/>
    </row>
  </sheetData>
  <sheetProtection algorithmName="SHA-512" hashValue="4eBdfp1To6/QYwL66USEZsY436337T3uWd9eRrdDlj11FhN1NyX5ukUE4ZuSjm2DA7kqx/bIeQXiPaakcsSdiQ==" saltValue="ZBVpmCCreyqNAmgDWM4C7A==" spinCount="100000" sheet="1" objects="1" scenarios="1" selectLockedCells="1" selectUnlockedCells="1"/>
  <mergeCells count="101">
    <mergeCell ref="J2:L2"/>
    <mergeCell ref="AI26:AJ27"/>
    <mergeCell ref="AI28:AJ29"/>
    <mergeCell ref="AL26:AL27"/>
    <mergeCell ref="C46:J46"/>
    <mergeCell ref="J6:L6"/>
    <mergeCell ref="AY28:AY29"/>
    <mergeCell ref="AZ28:AZ29"/>
    <mergeCell ref="BA26:BA27"/>
    <mergeCell ref="BA28:BA29"/>
    <mergeCell ref="C23:D23"/>
    <mergeCell ref="C25:D25"/>
    <mergeCell ref="C27:D27"/>
    <mergeCell ref="C29:D29"/>
    <mergeCell ref="AW26:AW27"/>
    <mergeCell ref="AX26:AX27"/>
    <mergeCell ref="AY26:AY27"/>
    <mergeCell ref="AZ26:AZ27"/>
    <mergeCell ref="AM28:AM29"/>
    <mergeCell ref="AN28:AN29"/>
    <mergeCell ref="AO28:AO29"/>
    <mergeCell ref="AP28:AP29"/>
    <mergeCell ref="AQ28:AQ29"/>
    <mergeCell ref="AR28:AR29"/>
    <mergeCell ref="AS28:AS29"/>
    <mergeCell ref="AW28:AW29"/>
    <mergeCell ref="AX28:AX29"/>
    <mergeCell ref="AR26:AR27"/>
    <mergeCell ref="AS26:AS27"/>
    <mergeCell ref="AT26:AT27"/>
    <mergeCell ref="AU26:AU27"/>
    <mergeCell ref="AV26:AV27"/>
    <mergeCell ref="AM26:AM27"/>
    <mergeCell ref="AN26:AN27"/>
    <mergeCell ref="AO26:AO27"/>
    <mergeCell ref="AP26:AP27"/>
    <mergeCell ref="AQ26:AQ27"/>
    <mergeCell ref="AT28:AT29"/>
    <mergeCell ref="AU28:AU29"/>
    <mergeCell ref="AV28:AV29"/>
    <mergeCell ref="J35:L35"/>
    <mergeCell ref="J36:L36"/>
    <mergeCell ref="F27:I28"/>
    <mergeCell ref="F29:I30"/>
    <mergeCell ref="F31:I32"/>
    <mergeCell ref="J27:L27"/>
    <mergeCell ref="J28:L28"/>
    <mergeCell ref="J29:L29"/>
    <mergeCell ref="F21:G22"/>
    <mergeCell ref="H21:I21"/>
    <mergeCell ref="H22:I22"/>
    <mergeCell ref="J33:L33"/>
    <mergeCell ref="J34:L34"/>
    <mergeCell ref="AK28:AK29"/>
    <mergeCell ref="AL28:AL29"/>
    <mergeCell ref="F13:L13"/>
    <mergeCell ref="F14:L14"/>
    <mergeCell ref="B11:L11"/>
    <mergeCell ref="J5:L5"/>
    <mergeCell ref="J7:L7"/>
    <mergeCell ref="B3:E3"/>
    <mergeCell ref="C4:F4"/>
    <mergeCell ref="F19:G20"/>
    <mergeCell ref="C16:G18"/>
    <mergeCell ref="H16:I16"/>
    <mergeCell ref="H17:I18"/>
    <mergeCell ref="B16:B18"/>
    <mergeCell ref="B19:B34"/>
    <mergeCell ref="J19:L19"/>
    <mergeCell ref="J20:L20"/>
    <mergeCell ref="J8:L8"/>
    <mergeCell ref="J25:L25"/>
    <mergeCell ref="J26:L26"/>
    <mergeCell ref="J21:L21"/>
    <mergeCell ref="J22:L22"/>
    <mergeCell ref="J23:L23"/>
    <mergeCell ref="J9:L9"/>
    <mergeCell ref="B35:B36"/>
    <mergeCell ref="B13:D13"/>
    <mergeCell ref="B14:D14"/>
    <mergeCell ref="E27:E32"/>
    <mergeCell ref="J30:L30"/>
    <mergeCell ref="J31:L31"/>
    <mergeCell ref="J32:L32"/>
    <mergeCell ref="E23:E24"/>
    <mergeCell ref="E25:E26"/>
    <mergeCell ref="F23:G24"/>
    <mergeCell ref="H23:I23"/>
    <mergeCell ref="E19:E20"/>
    <mergeCell ref="E21:E22"/>
    <mergeCell ref="J17:L18"/>
    <mergeCell ref="J16:L16"/>
    <mergeCell ref="C35:E36"/>
    <mergeCell ref="H24:I24"/>
    <mergeCell ref="F25:I26"/>
    <mergeCell ref="E33:E34"/>
    <mergeCell ref="H19:I19"/>
    <mergeCell ref="H20:I20"/>
    <mergeCell ref="F33:I34"/>
    <mergeCell ref="J24:L24"/>
    <mergeCell ref="F35:I36"/>
  </mergeCells>
  <phoneticPr fontId="3"/>
  <printOptions horizontalCentered="1" verticalCentered="1"/>
  <pageMargins left="0.70866141732283472" right="0.70866141732283472" top="0.74803149606299213" bottom="0.74803149606299213" header="0.31496062992125984" footer="0.31496062992125984"/>
  <pageSetup paperSize="9" scale="85" orientation="portrait" r:id="rId1"/>
  <ignoredErrors>
    <ignoredError sqref="AG26:AG4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B47"/>
  <sheetViews>
    <sheetView view="pageBreakPreview" zoomScaleNormal="100" zoomScaleSheetLayoutView="100" workbookViewId="0">
      <selection activeCell="H17" sqref="H17:I18"/>
    </sheetView>
  </sheetViews>
  <sheetFormatPr defaultRowHeight="13.5" x14ac:dyDescent="0.15"/>
  <cols>
    <col min="1" max="1" width="0.625" customWidth="1"/>
    <col min="2" max="2" width="3.375" bestFit="1" customWidth="1"/>
    <col min="3" max="3" width="7.125" customWidth="1"/>
    <col min="4" max="4" width="4.5" customWidth="1"/>
    <col min="5" max="6" width="11.25" customWidth="1"/>
    <col min="7" max="7" width="16.25" customWidth="1"/>
    <col min="8" max="8" width="7.5" customWidth="1"/>
    <col min="9" max="9" width="13.5" customWidth="1"/>
    <col min="10" max="11" width="10.625" customWidth="1"/>
    <col min="12" max="12" width="5.5" customWidth="1"/>
    <col min="13" max="13" width="0.625" customWidth="1"/>
    <col min="14" max="37" width="9" hidden="1" customWidth="1"/>
    <col min="38" max="38" width="10.625" hidden="1" customWidth="1"/>
    <col min="39" max="54" width="9" hidden="1" customWidth="1"/>
  </cols>
  <sheetData>
    <row r="2" spans="1:14" ht="35.85" customHeight="1" x14ac:dyDescent="0.15">
      <c r="A2" s="17"/>
      <c r="B2" s="17"/>
      <c r="C2" s="20"/>
      <c r="D2" s="20"/>
      <c r="E2" s="20"/>
      <c r="F2" s="20"/>
      <c r="G2" s="20"/>
      <c r="H2" s="20"/>
      <c r="I2" s="20"/>
      <c r="J2" s="253" t="str">
        <f>IF(入力用!U8=2,入力用!N3,"")</f>
        <v/>
      </c>
      <c r="K2" s="253"/>
      <c r="L2" s="253"/>
      <c r="M2" s="17"/>
    </row>
    <row r="3" spans="1:14" ht="14.25" customHeight="1" x14ac:dyDescent="0.15">
      <c r="A3" s="17"/>
      <c r="B3" s="201" t="s">
        <v>65</v>
      </c>
      <c r="C3" s="202"/>
      <c r="D3" s="202"/>
      <c r="E3" s="202"/>
      <c r="F3" s="20"/>
      <c r="G3" s="20"/>
      <c r="H3" s="20"/>
      <c r="I3" s="21"/>
      <c r="J3" s="22"/>
      <c r="K3" s="17"/>
      <c r="L3" s="17"/>
      <c r="M3" s="17"/>
    </row>
    <row r="4" spans="1:14" ht="14.25" customHeight="1" x14ac:dyDescent="0.15">
      <c r="A4" s="17"/>
      <c r="B4" s="17"/>
      <c r="C4" s="201" t="s">
        <v>66</v>
      </c>
      <c r="D4" s="202"/>
      <c r="E4" s="202"/>
      <c r="F4" s="202"/>
      <c r="G4" s="20"/>
      <c r="H4" s="20"/>
      <c r="I4" s="17"/>
      <c r="J4" s="17"/>
      <c r="K4" s="17"/>
      <c r="L4" s="17"/>
      <c r="M4" s="17"/>
    </row>
    <row r="5" spans="1:14" ht="14.25" customHeight="1" x14ac:dyDescent="0.15">
      <c r="A5" s="17"/>
      <c r="B5" s="17"/>
      <c r="C5" s="23"/>
      <c r="D5" s="17"/>
      <c r="E5" s="17"/>
      <c r="F5" s="17"/>
      <c r="G5" s="20"/>
      <c r="H5" s="20"/>
      <c r="I5" s="39" t="s">
        <v>115</v>
      </c>
      <c r="J5" s="198" t="str">
        <f>IF(入力用!U8=2,入力用!K4,"")</f>
        <v/>
      </c>
      <c r="K5" s="198"/>
      <c r="L5" s="198"/>
      <c r="M5" s="17"/>
    </row>
    <row r="6" spans="1:14" ht="14.25" customHeight="1" x14ac:dyDescent="0.15">
      <c r="A6" s="17"/>
      <c r="B6" s="17"/>
      <c r="C6" s="23"/>
      <c r="D6" s="17"/>
      <c r="E6" s="17"/>
      <c r="F6" s="17"/>
      <c r="G6" s="20"/>
      <c r="H6" s="20"/>
      <c r="I6" s="50"/>
      <c r="J6" s="198" t="str">
        <f>IF(入力用!U8=2,入力用!K6,"")</f>
        <v/>
      </c>
      <c r="K6" s="198"/>
      <c r="L6" s="198"/>
      <c r="M6" s="17"/>
    </row>
    <row r="7" spans="1:14" ht="14.25" customHeight="1" x14ac:dyDescent="0.15">
      <c r="A7" s="17"/>
      <c r="B7" s="17"/>
      <c r="C7" s="23"/>
      <c r="D7" s="20"/>
      <c r="E7" s="20"/>
      <c r="F7" s="20"/>
      <c r="G7" s="20"/>
      <c r="H7" s="20"/>
      <c r="I7" s="24" t="s">
        <v>102</v>
      </c>
      <c r="J7" s="199" t="str">
        <f>IF(入力用!U8=2,入力用!N4,"")</f>
        <v/>
      </c>
      <c r="K7" s="200"/>
      <c r="L7" s="200"/>
      <c r="M7" s="17"/>
    </row>
    <row r="8" spans="1:14" ht="14.25" customHeight="1" x14ac:dyDescent="0.15">
      <c r="A8" s="17"/>
      <c r="B8" s="17"/>
      <c r="C8" s="23"/>
      <c r="D8" s="20"/>
      <c r="E8" s="20"/>
      <c r="F8" s="20"/>
      <c r="G8" s="20"/>
      <c r="H8" s="20"/>
      <c r="I8" s="25" t="s">
        <v>103</v>
      </c>
      <c r="J8" s="199" t="str">
        <f>IF(入力用!U8=2,入力用!N6,"")</f>
        <v/>
      </c>
      <c r="K8" s="200"/>
      <c r="L8" s="200"/>
      <c r="M8" s="17"/>
    </row>
    <row r="9" spans="1:14" ht="14.25" customHeight="1" x14ac:dyDescent="0.15">
      <c r="A9" s="17"/>
      <c r="B9" s="17"/>
      <c r="C9" s="23"/>
      <c r="D9" s="20"/>
      <c r="E9" s="20"/>
      <c r="F9" s="20"/>
      <c r="G9" s="20"/>
      <c r="H9" s="20"/>
      <c r="I9" s="25" t="s">
        <v>104</v>
      </c>
      <c r="J9" s="223" t="str">
        <f>IF(入力用!U8=2,DATE(入力用!I9,入力用!J9,入力用!K9),"")</f>
        <v/>
      </c>
      <c r="K9" s="224"/>
      <c r="L9" s="224"/>
      <c r="M9" s="17"/>
    </row>
    <row r="10" spans="1:14" ht="20.100000000000001" customHeight="1" x14ac:dyDescent="0.15">
      <c r="A10" s="17"/>
      <c r="B10" s="17"/>
      <c r="C10" s="23"/>
      <c r="D10" s="20"/>
      <c r="E10" s="20"/>
      <c r="F10" s="20"/>
      <c r="G10" s="20"/>
      <c r="H10" s="20"/>
      <c r="I10" s="26"/>
      <c r="J10" s="26"/>
      <c r="K10" s="26"/>
      <c r="L10" s="26"/>
      <c r="M10" s="17"/>
    </row>
    <row r="11" spans="1:14" ht="39.950000000000003" customHeight="1" x14ac:dyDescent="0.15">
      <c r="A11" s="17"/>
      <c r="B11" s="196" t="s">
        <v>92</v>
      </c>
      <c r="C11" s="197"/>
      <c r="D11" s="197"/>
      <c r="E11" s="197"/>
      <c r="F11" s="197"/>
      <c r="G11" s="197"/>
      <c r="H11" s="197"/>
      <c r="I11" s="197"/>
      <c r="J11" s="197"/>
      <c r="K11" s="197"/>
      <c r="L11" s="197"/>
      <c r="M11" s="17"/>
    </row>
    <row r="12" spans="1:14" ht="18.75" customHeight="1" x14ac:dyDescent="0.15">
      <c r="A12" s="17"/>
      <c r="B12" s="17"/>
      <c r="C12" s="27"/>
      <c r="D12" s="27"/>
      <c r="E12" s="27"/>
      <c r="F12" s="27"/>
      <c r="G12" s="27"/>
      <c r="H12" s="27"/>
      <c r="I12" s="27"/>
      <c r="J12" s="41" t="str">
        <f>IF(入力用!U8=2,"（"&amp;入力用!C6&amp;"年"&amp;入力用!E6&amp;"月支給分）","")</f>
        <v/>
      </c>
      <c r="K12" s="28"/>
      <c r="L12" s="28"/>
      <c r="M12" s="28"/>
      <c r="N12" s="15"/>
    </row>
    <row r="13" spans="1:14" ht="20.100000000000001" customHeight="1" x14ac:dyDescent="0.15">
      <c r="A13" s="17"/>
      <c r="B13" s="127" t="s">
        <v>67</v>
      </c>
      <c r="C13" s="128"/>
      <c r="D13" s="129"/>
      <c r="E13" s="29" t="s">
        <v>68</v>
      </c>
      <c r="F13" s="190" t="str">
        <f>IF(入力用!U8=2,入力用!D4,"")</f>
        <v/>
      </c>
      <c r="G13" s="191"/>
      <c r="H13" s="191"/>
      <c r="I13" s="191"/>
      <c r="J13" s="191"/>
      <c r="K13" s="191"/>
      <c r="L13" s="192"/>
      <c r="M13" s="17"/>
    </row>
    <row r="14" spans="1:14" ht="20.100000000000001" customHeight="1" x14ac:dyDescent="0.15">
      <c r="A14" s="17"/>
      <c r="B14" s="130" t="s">
        <v>69</v>
      </c>
      <c r="C14" s="131"/>
      <c r="D14" s="132"/>
      <c r="E14" s="49" t="s">
        <v>19</v>
      </c>
      <c r="F14" s="193" t="str">
        <f>IF(入力用!U8=2,入力用!D5,"")</f>
        <v/>
      </c>
      <c r="G14" s="194"/>
      <c r="H14" s="194"/>
      <c r="I14" s="194"/>
      <c r="J14" s="194"/>
      <c r="K14" s="194"/>
      <c r="L14" s="195"/>
      <c r="M14" s="17"/>
    </row>
    <row r="15" spans="1:14" ht="13.5" customHeight="1" x14ac:dyDescent="0.15">
      <c r="A15" s="17"/>
      <c r="B15" s="17"/>
      <c r="C15" s="30"/>
      <c r="D15" s="30"/>
      <c r="E15" s="31"/>
      <c r="F15" s="32"/>
      <c r="G15" s="32"/>
      <c r="H15" s="32"/>
      <c r="I15" s="32"/>
      <c r="J15" s="32"/>
      <c r="K15" s="32"/>
      <c r="L15" s="32"/>
      <c r="M15" s="17"/>
    </row>
    <row r="16" spans="1:14" ht="13.5" customHeight="1" x14ac:dyDescent="0.15">
      <c r="A16" s="17"/>
      <c r="B16" s="212" t="s">
        <v>27</v>
      </c>
      <c r="C16" s="146" t="s">
        <v>70</v>
      </c>
      <c r="D16" s="128" t="str">
        <f t="shared" ref="D16:G18" si="0">"（"&amp;P15&amp;"年"&amp;P16&amp;"月給与支給分）"</f>
        <v>（年月給与支給分）</v>
      </c>
      <c r="E16" s="128" t="str">
        <f t="shared" si="0"/>
        <v>（年月給与支給分）</v>
      </c>
      <c r="F16" s="128" t="str">
        <f t="shared" si="0"/>
        <v>（年月給与支給分）</v>
      </c>
      <c r="G16" s="129" t="str">
        <f t="shared" si="0"/>
        <v>（年月給与支給分）</v>
      </c>
      <c r="H16" s="178" t="s">
        <v>71</v>
      </c>
      <c r="I16" s="179"/>
      <c r="J16" s="161" t="s">
        <v>94</v>
      </c>
      <c r="K16" s="162"/>
      <c r="L16" s="163"/>
      <c r="M16" s="17"/>
    </row>
    <row r="17" spans="1:53" ht="13.5" customHeight="1" x14ac:dyDescent="0.15">
      <c r="A17" s="17"/>
      <c r="B17" s="125"/>
      <c r="C17" s="205" t="str">
        <f t="shared" ref="C17:C18" si="1">"（"&amp;O16&amp;"年"&amp;O17&amp;"月給与支給分）"</f>
        <v>（年月給与支給分）</v>
      </c>
      <c r="D17" s="206" t="str">
        <f t="shared" si="0"/>
        <v>（年月給与支給分）</v>
      </c>
      <c r="E17" s="206" t="str">
        <f t="shared" si="0"/>
        <v>（年月給与支給分）</v>
      </c>
      <c r="F17" s="206" t="str">
        <f t="shared" si="0"/>
        <v>（年月給与支給分）</v>
      </c>
      <c r="G17" s="207" t="str">
        <f t="shared" si="0"/>
        <v>（年月給与支給分）</v>
      </c>
      <c r="H17" s="208">
        <f>IF(入力用!U8=2,入力用!J11,0)</f>
        <v>0</v>
      </c>
      <c r="I17" s="209"/>
      <c r="J17" s="155">
        <f>ROUNDDOWN(H17,-2)</f>
        <v>0</v>
      </c>
      <c r="K17" s="156"/>
      <c r="L17" s="157"/>
      <c r="M17" s="17"/>
    </row>
    <row r="18" spans="1:53" ht="13.5" customHeight="1" x14ac:dyDescent="0.15">
      <c r="A18" s="17"/>
      <c r="B18" s="125"/>
      <c r="C18" s="130" t="str">
        <f t="shared" si="1"/>
        <v>（年月給与支給分）</v>
      </c>
      <c r="D18" s="131" t="str">
        <f t="shared" si="0"/>
        <v>（年月給与支給分）</v>
      </c>
      <c r="E18" s="131" t="str">
        <f t="shared" si="0"/>
        <v>（年月給与支給分）</v>
      </c>
      <c r="F18" s="131" t="str">
        <f t="shared" si="0"/>
        <v>（年月給与支給分）</v>
      </c>
      <c r="G18" s="132" t="str">
        <f t="shared" si="0"/>
        <v>（年月給与支給分）</v>
      </c>
      <c r="H18" s="210"/>
      <c r="I18" s="211"/>
      <c r="J18" s="158"/>
      <c r="K18" s="159"/>
      <c r="L18" s="160"/>
      <c r="M18" s="17"/>
    </row>
    <row r="19" spans="1:53" ht="20.100000000000001" customHeight="1" x14ac:dyDescent="0.15">
      <c r="A19" s="17"/>
      <c r="B19" s="212" t="s">
        <v>28</v>
      </c>
      <c r="C19" s="33"/>
      <c r="D19" s="34"/>
      <c r="E19" s="154" t="s">
        <v>20</v>
      </c>
      <c r="F19" s="203" t="s">
        <v>122</v>
      </c>
      <c r="G19" s="204"/>
      <c r="H19" s="178" t="s">
        <v>71</v>
      </c>
      <c r="I19" s="179"/>
      <c r="J19" s="161" t="s">
        <v>95</v>
      </c>
      <c r="K19" s="162"/>
      <c r="L19" s="163"/>
      <c r="M19" s="17"/>
    </row>
    <row r="20" spans="1:53" ht="20.100000000000001" customHeight="1" x14ac:dyDescent="0.15">
      <c r="A20" s="17"/>
      <c r="B20" s="125"/>
      <c r="C20" s="35"/>
      <c r="D20" s="36"/>
      <c r="E20" s="146"/>
      <c r="F20" s="151"/>
      <c r="G20" s="150"/>
      <c r="H20" s="142">
        <f>IF(入力用!U8=2,入力用!J12,0)</f>
        <v>0</v>
      </c>
      <c r="I20" s="144"/>
      <c r="J20" s="142">
        <f>ROUNDUP(H20,-2)</f>
        <v>0</v>
      </c>
      <c r="K20" s="143"/>
      <c r="L20" s="144"/>
      <c r="M20" s="17"/>
    </row>
    <row r="21" spans="1:53" ht="20.100000000000001" customHeight="1" x14ac:dyDescent="0.15">
      <c r="A21" s="17"/>
      <c r="B21" s="125"/>
      <c r="C21" s="35"/>
      <c r="D21" s="36"/>
      <c r="E21" s="147" t="s">
        <v>72</v>
      </c>
      <c r="F21" s="240" t="s">
        <v>127</v>
      </c>
      <c r="G21" s="241"/>
      <c r="H21" s="244" t="s">
        <v>71</v>
      </c>
      <c r="I21" s="181"/>
      <c r="J21" s="214" t="s">
        <v>96</v>
      </c>
      <c r="K21" s="215"/>
      <c r="L21" s="216"/>
      <c r="M21" s="17"/>
    </row>
    <row r="22" spans="1:53" ht="20.100000000000001" customHeight="1" x14ac:dyDescent="0.15">
      <c r="A22" s="17"/>
      <c r="B22" s="125"/>
      <c r="C22" s="35"/>
      <c r="D22" s="36"/>
      <c r="E22" s="148"/>
      <c r="F22" s="242" t="s">
        <v>73</v>
      </c>
      <c r="G22" s="243"/>
      <c r="H22" s="217">
        <f>IF(入力用!U8=2,入力用!J13,0)</f>
        <v>0</v>
      </c>
      <c r="I22" s="219"/>
      <c r="J22" s="217">
        <f>ROUNDUP(H22,-2)</f>
        <v>0</v>
      </c>
      <c r="K22" s="218"/>
      <c r="L22" s="219"/>
      <c r="M22" s="17"/>
    </row>
    <row r="23" spans="1:53" ht="20.100000000000001" customHeight="1" x14ac:dyDescent="0.15">
      <c r="A23" s="17"/>
      <c r="B23" s="125"/>
      <c r="C23" s="251" t="s">
        <v>74</v>
      </c>
      <c r="D23" s="252"/>
      <c r="E23" s="145" t="s">
        <v>75</v>
      </c>
      <c r="F23" s="149" t="s">
        <v>124</v>
      </c>
      <c r="G23" s="150"/>
      <c r="H23" s="152" t="s">
        <v>71</v>
      </c>
      <c r="I23" s="153"/>
      <c r="J23" s="220" t="s">
        <v>97</v>
      </c>
      <c r="K23" s="221"/>
      <c r="L23" s="222"/>
      <c r="M23" s="17"/>
    </row>
    <row r="24" spans="1:53" ht="20.100000000000001" customHeight="1" x14ac:dyDescent="0.15">
      <c r="A24" s="17"/>
      <c r="B24" s="125"/>
      <c r="C24" s="17"/>
      <c r="D24" s="17"/>
      <c r="E24" s="146"/>
      <c r="F24" s="151" t="s">
        <v>76</v>
      </c>
      <c r="G24" s="150"/>
      <c r="H24" s="142">
        <f>IF(入力用!U8=2,入力用!J14,0)</f>
        <v>0</v>
      </c>
      <c r="I24" s="144"/>
      <c r="J24" s="142">
        <f>ROUNDUP(H24,-2)</f>
        <v>0</v>
      </c>
      <c r="K24" s="143"/>
      <c r="L24" s="144"/>
      <c r="M24" s="17"/>
    </row>
    <row r="25" spans="1:53" ht="20.100000000000001" customHeight="1" x14ac:dyDescent="0.15">
      <c r="A25" s="17"/>
      <c r="B25" s="125"/>
      <c r="C25" s="251" t="s">
        <v>77</v>
      </c>
      <c r="D25" s="252"/>
      <c r="E25" s="147" t="s">
        <v>78</v>
      </c>
      <c r="F25" s="170" t="s">
        <v>118</v>
      </c>
      <c r="G25" s="171"/>
      <c r="H25" s="171"/>
      <c r="I25" s="172"/>
      <c r="J25" s="214" t="s">
        <v>101</v>
      </c>
      <c r="K25" s="215"/>
      <c r="L25" s="216"/>
      <c r="M25" s="17"/>
      <c r="AI25" s="17" t="s">
        <v>79</v>
      </c>
      <c r="AJ25" s="17"/>
      <c r="AK25" s="17"/>
      <c r="AL25" s="17"/>
      <c r="AM25" s="17"/>
      <c r="AN25" s="17"/>
      <c r="AO25" s="17"/>
      <c r="AP25" s="17"/>
      <c r="AQ25" s="17"/>
      <c r="AR25" s="17"/>
      <c r="AS25" s="17"/>
      <c r="AT25" s="17"/>
      <c r="AU25" s="17"/>
      <c r="AV25" s="17"/>
      <c r="AW25" s="17"/>
      <c r="AX25" s="17"/>
      <c r="AY25" s="17"/>
      <c r="AZ25" s="17"/>
      <c r="BA25" s="17"/>
    </row>
    <row r="26" spans="1:53" ht="20.100000000000001" customHeight="1" x14ac:dyDescent="0.15">
      <c r="A26" s="17"/>
      <c r="B26" s="125"/>
      <c r="C26" s="17"/>
      <c r="D26" s="17"/>
      <c r="E26" s="148"/>
      <c r="F26" s="173"/>
      <c r="G26" s="174"/>
      <c r="H26" s="174"/>
      <c r="I26" s="175"/>
      <c r="J26" s="217">
        <f>IF(入力用!U8=2,LOOKUP(入力用!R15,P26:P41,AG26:AG41),0)</f>
        <v>0</v>
      </c>
      <c r="K26" s="218"/>
      <c r="L26" s="219"/>
      <c r="M26" s="17"/>
      <c r="P26">
        <v>0</v>
      </c>
      <c r="Q26" s="16">
        <v>107000</v>
      </c>
      <c r="R26" s="16"/>
      <c r="S26" s="16"/>
      <c r="T26" s="16"/>
      <c r="U26" s="16"/>
      <c r="V26" s="16"/>
      <c r="W26" s="16"/>
      <c r="X26" s="16"/>
      <c r="Y26" s="16"/>
      <c r="Z26" s="16"/>
      <c r="AA26" s="16"/>
      <c r="AB26" s="16"/>
      <c r="AC26" s="16"/>
      <c r="AD26" s="16"/>
      <c r="AE26" s="16"/>
      <c r="AF26" s="16"/>
      <c r="AG26" s="16">
        <f>SUM(Q26:AF26)</f>
        <v>107000</v>
      </c>
      <c r="AI26" s="248" t="s">
        <v>80</v>
      </c>
      <c r="AJ26" s="249"/>
      <c r="AK26" s="18">
        <v>1</v>
      </c>
      <c r="AL26" s="245">
        <v>2</v>
      </c>
      <c r="AM26" s="245">
        <f>AL26+1</f>
        <v>3</v>
      </c>
      <c r="AN26" s="245">
        <f t="shared" ref="AN26:AZ26" si="2">AM26+1</f>
        <v>4</v>
      </c>
      <c r="AO26" s="245">
        <f t="shared" si="2"/>
        <v>5</v>
      </c>
      <c r="AP26" s="245">
        <f t="shared" si="2"/>
        <v>6</v>
      </c>
      <c r="AQ26" s="245">
        <f t="shared" si="2"/>
        <v>7</v>
      </c>
      <c r="AR26" s="245">
        <f t="shared" si="2"/>
        <v>8</v>
      </c>
      <c r="AS26" s="245">
        <f t="shared" si="2"/>
        <v>9</v>
      </c>
      <c r="AT26" s="245">
        <f t="shared" si="2"/>
        <v>10</v>
      </c>
      <c r="AU26" s="245">
        <f t="shared" si="2"/>
        <v>11</v>
      </c>
      <c r="AV26" s="245">
        <f t="shared" si="2"/>
        <v>12</v>
      </c>
      <c r="AW26" s="245">
        <f t="shared" si="2"/>
        <v>13</v>
      </c>
      <c r="AX26" s="245">
        <f t="shared" si="2"/>
        <v>14</v>
      </c>
      <c r="AY26" s="245">
        <f t="shared" si="2"/>
        <v>15</v>
      </c>
      <c r="AZ26" s="245">
        <f t="shared" si="2"/>
        <v>16</v>
      </c>
      <c r="BA26" s="245" t="s">
        <v>54</v>
      </c>
    </row>
    <row r="27" spans="1:53" ht="20.100000000000001" customHeight="1" x14ac:dyDescent="0.15">
      <c r="A27" s="17"/>
      <c r="B27" s="125"/>
      <c r="C27" s="251" t="s">
        <v>81</v>
      </c>
      <c r="D27" s="252"/>
      <c r="E27" s="133" t="s">
        <v>82</v>
      </c>
      <c r="F27" s="231" t="s">
        <v>83</v>
      </c>
      <c r="G27" s="232"/>
      <c r="H27" s="232"/>
      <c r="I27" s="233"/>
      <c r="J27" s="220" t="s">
        <v>98</v>
      </c>
      <c r="K27" s="221"/>
      <c r="L27" s="222"/>
      <c r="M27" s="17"/>
      <c r="P27">
        <v>1</v>
      </c>
      <c r="Q27" s="16">
        <v>107000</v>
      </c>
      <c r="R27" s="16">
        <v>48000</v>
      </c>
      <c r="S27" s="16"/>
      <c r="T27" s="16"/>
      <c r="U27" s="16"/>
      <c r="V27" s="16"/>
      <c r="W27" s="16"/>
      <c r="X27" s="16"/>
      <c r="Y27" s="16"/>
      <c r="Z27" s="16"/>
      <c r="AA27" s="16"/>
      <c r="AB27" s="16"/>
      <c r="AC27" s="16"/>
      <c r="AD27" s="16"/>
      <c r="AE27" s="16"/>
      <c r="AF27" s="16"/>
      <c r="AG27" s="16">
        <f t="shared" ref="AG27:AG41" si="3">SUM(Q27:AF27)</f>
        <v>155000</v>
      </c>
      <c r="AI27" s="249"/>
      <c r="AJ27" s="249"/>
      <c r="AK27" s="19" t="s">
        <v>84</v>
      </c>
      <c r="AL27" s="246"/>
      <c r="AM27" s="246"/>
      <c r="AN27" s="246"/>
      <c r="AO27" s="246"/>
      <c r="AP27" s="246"/>
      <c r="AQ27" s="246"/>
      <c r="AR27" s="246"/>
      <c r="AS27" s="246"/>
      <c r="AT27" s="246"/>
      <c r="AU27" s="246"/>
      <c r="AV27" s="246"/>
      <c r="AW27" s="246"/>
      <c r="AX27" s="246"/>
      <c r="AY27" s="246"/>
      <c r="AZ27" s="246"/>
      <c r="BA27" s="246"/>
    </row>
    <row r="28" spans="1:53" ht="20.100000000000001" customHeight="1" x14ac:dyDescent="0.15">
      <c r="A28" s="17"/>
      <c r="B28" s="125"/>
      <c r="C28" s="17"/>
      <c r="D28" s="17"/>
      <c r="E28" s="134"/>
      <c r="F28" s="234"/>
      <c r="G28" s="235"/>
      <c r="H28" s="235"/>
      <c r="I28" s="236"/>
      <c r="J28" s="136">
        <f>IF(H17&gt;0,IF((J17-(J20+J22+J24+J26))&gt;0,ROUNDUP((J17-(J20+J22+J24+J26))*0.2,-2),0),0)</f>
        <v>0</v>
      </c>
      <c r="K28" s="137"/>
      <c r="L28" s="138"/>
      <c r="M28" s="17"/>
      <c r="P28">
        <v>2</v>
      </c>
      <c r="Q28" s="16">
        <v>107000</v>
      </c>
      <c r="R28" s="16">
        <v>48000</v>
      </c>
      <c r="S28" s="16">
        <v>48000</v>
      </c>
      <c r="T28" s="16"/>
      <c r="U28" s="16"/>
      <c r="V28" s="16"/>
      <c r="W28" s="16"/>
      <c r="X28" s="16"/>
      <c r="Y28" s="16"/>
      <c r="Z28" s="16"/>
      <c r="AA28" s="16"/>
      <c r="AB28" s="16"/>
      <c r="AC28" s="16"/>
      <c r="AD28" s="16"/>
      <c r="AE28" s="16"/>
      <c r="AF28" s="16"/>
      <c r="AG28" s="16">
        <f t="shared" si="3"/>
        <v>203000</v>
      </c>
      <c r="AI28" s="248" t="s">
        <v>85</v>
      </c>
      <c r="AJ28" s="249"/>
      <c r="AK28" s="188">
        <f>AG26</f>
        <v>107000</v>
      </c>
      <c r="AL28" s="188">
        <f>AG27</f>
        <v>155000</v>
      </c>
      <c r="AM28" s="188">
        <f>AG28</f>
        <v>203000</v>
      </c>
      <c r="AN28" s="188">
        <f>AG29</f>
        <v>251000</v>
      </c>
      <c r="AO28" s="188">
        <f>AG30</f>
        <v>299000</v>
      </c>
      <c r="AP28" s="188">
        <f>AG31</f>
        <v>347000</v>
      </c>
      <c r="AQ28" s="188">
        <f>AG32</f>
        <v>395000</v>
      </c>
      <c r="AR28" s="188">
        <f>AG33</f>
        <v>443000</v>
      </c>
      <c r="AS28" s="188">
        <f>AG34</f>
        <v>491000</v>
      </c>
      <c r="AT28" s="188">
        <f>AG35</f>
        <v>539000</v>
      </c>
      <c r="AU28" s="188">
        <f>AG36</f>
        <v>587000</v>
      </c>
      <c r="AV28" s="188">
        <f>AG37</f>
        <v>635000</v>
      </c>
      <c r="AW28" s="188">
        <f>AG38</f>
        <v>683000</v>
      </c>
      <c r="AX28" s="188">
        <f>AG39</f>
        <v>731000</v>
      </c>
      <c r="AY28" s="188">
        <f>AG40</f>
        <v>779000</v>
      </c>
      <c r="AZ28" s="188">
        <f>AG41</f>
        <v>827000</v>
      </c>
      <c r="BA28" s="250" t="s">
        <v>54</v>
      </c>
    </row>
    <row r="29" spans="1:53" ht="20.100000000000001" customHeight="1" x14ac:dyDescent="0.15">
      <c r="A29" s="17"/>
      <c r="B29" s="125"/>
      <c r="C29" s="251" t="s">
        <v>86</v>
      </c>
      <c r="D29" s="252"/>
      <c r="E29" s="134"/>
      <c r="F29" s="234" t="s">
        <v>87</v>
      </c>
      <c r="G29" s="235"/>
      <c r="H29" s="235"/>
      <c r="I29" s="236"/>
      <c r="J29" s="139" t="s">
        <v>99</v>
      </c>
      <c r="K29" s="140"/>
      <c r="L29" s="141"/>
      <c r="M29" s="17"/>
      <c r="P29">
        <v>3</v>
      </c>
      <c r="Q29" s="16">
        <v>107000</v>
      </c>
      <c r="R29" s="16">
        <v>48000</v>
      </c>
      <c r="S29" s="16">
        <v>48000</v>
      </c>
      <c r="T29" s="16">
        <v>48000</v>
      </c>
      <c r="U29" s="16"/>
      <c r="V29" s="16"/>
      <c r="W29" s="16"/>
      <c r="X29" s="16"/>
      <c r="Y29" s="16"/>
      <c r="Z29" s="16"/>
      <c r="AA29" s="16"/>
      <c r="AB29" s="16"/>
      <c r="AC29" s="16"/>
      <c r="AD29" s="16"/>
      <c r="AE29" s="16"/>
      <c r="AF29" s="16"/>
      <c r="AG29" s="16">
        <f t="shared" si="3"/>
        <v>251000</v>
      </c>
      <c r="AI29" s="249"/>
      <c r="AJ29" s="249"/>
      <c r="AK29" s="189"/>
      <c r="AL29" s="189"/>
      <c r="AM29" s="189"/>
      <c r="AN29" s="189"/>
      <c r="AO29" s="189"/>
      <c r="AP29" s="189"/>
      <c r="AQ29" s="189"/>
      <c r="AR29" s="189"/>
      <c r="AS29" s="189"/>
      <c r="AT29" s="189"/>
      <c r="AU29" s="189"/>
      <c r="AV29" s="189"/>
      <c r="AW29" s="189"/>
      <c r="AX29" s="189"/>
      <c r="AY29" s="189"/>
      <c r="AZ29" s="189"/>
      <c r="BA29" s="126"/>
    </row>
    <row r="30" spans="1:53" ht="20.100000000000001" customHeight="1" x14ac:dyDescent="0.15">
      <c r="A30" s="17"/>
      <c r="B30" s="125"/>
      <c r="C30" s="35"/>
      <c r="D30" s="36"/>
      <c r="E30" s="134"/>
      <c r="F30" s="234"/>
      <c r="G30" s="235"/>
      <c r="H30" s="235"/>
      <c r="I30" s="236"/>
      <c r="J30" s="136">
        <f>ROUNDUP(J26*2,-2)</f>
        <v>0</v>
      </c>
      <c r="K30" s="137"/>
      <c r="L30" s="138"/>
      <c r="M30" s="17"/>
      <c r="P30">
        <v>4</v>
      </c>
      <c r="Q30" s="16">
        <v>107000</v>
      </c>
      <c r="R30" s="16">
        <v>48000</v>
      </c>
      <c r="S30" s="16">
        <v>48000</v>
      </c>
      <c r="T30" s="16">
        <v>48000</v>
      </c>
      <c r="U30" s="16">
        <v>48000</v>
      </c>
      <c r="V30" s="16"/>
      <c r="W30" s="16"/>
      <c r="X30" s="16"/>
      <c r="Y30" s="16"/>
      <c r="Z30" s="16"/>
      <c r="AA30" s="16"/>
      <c r="AB30" s="16"/>
      <c r="AC30" s="16"/>
      <c r="AD30" s="16"/>
      <c r="AE30" s="16"/>
      <c r="AF30" s="16"/>
      <c r="AG30" s="16">
        <f t="shared" si="3"/>
        <v>299000</v>
      </c>
    </row>
    <row r="31" spans="1:53" ht="20.100000000000001" customHeight="1" x14ac:dyDescent="0.15">
      <c r="A31" s="17"/>
      <c r="B31" s="125"/>
      <c r="C31" s="35"/>
      <c r="D31" s="36"/>
      <c r="E31" s="134"/>
      <c r="F31" s="234" t="s">
        <v>117</v>
      </c>
      <c r="G31" s="235"/>
      <c r="H31" s="235"/>
      <c r="I31" s="236"/>
      <c r="J31" s="139" t="s">
        <v>121</v>
      </c>
      <c r="K31" s="140"/>
      <c r="L31" s="141"/>
      <c r="M31" s="17"/>
      <c r="P31">
        <v>5</v>
      </c>
      <c r="Q31" s="16">
        <v>107000</v>
      </c>
      <c r="R31" s="16">
        <v>48000</v>
      </c>
      <c r="S31" s="16">
        <v>48000</v>
      </c>
      <c r="T31" s="16">
        <v>48000</v>
      </c>
      <c r="U31" s="16">
        <v>48000</v>
      </c>
      <c r="V31" s="16">
        <v>48000</v>
      </c>
      <c r="W31" s="16"/>
      <c r="X31" s="16"/>
      <c r="Y31" s="16"/>
      <c r="Z31" s="16"/>
      <c r="AA31" s="16"/>
      <c r="AB31" s="16"/>
      <c r="AC31" s="16"/>
      <c r="AD31" s="16"/>
      <c r="AE31" s="16"/>
      <c r="AF31" s="16"/>
      <c r="AG31" s="16">
        <f t="shared" si="3"/>
        <v>347000</v>
      </c>
    </row>
    <row r="32" spans="1:53" ht="20.100000000000001" customHeight="1" x14ac:dyDescent="0.15">
      <c r="A32" s="17"/>
      <c r="B32" s="125"/>
      <c r="C32" s="35"/>
      <c r="D32" s="36"/>
      <c r="E32" s="135"/>
      <c r="F32" s="237"/>
      <c r="G32" s="238"/>
      <c r="H32" s="238"/>
      <c r="I32" s="239"/>
      <c r="J32" s="142">
        <f>ROUNDUP(IF(J28&lt;J30,J28,J30),-2)</f>
        <v>0</v>
      </c>
      <c r="K32" s="143"/>
      <c r="L32" s="144"/>
      <c r="M32" s="17"/>
      <c r="P32">
        <v>6</v>
      </c>
      <c r="Q32" s="16">
        <v>107000</v>
      </c>
      <c r="R32" s="16">
        <v>48000</v>
      </c>
      <c r="S32" s="16">
        <v>48000</v>
      </c>
      <c r="T32" s="16">
        <v>48000</v>
      </c>
      <c r="U32" s="16">
        <v>48000</v>
      </c>
      <c r="V32" s="16">
        <v>48000</v>
      </c>
      <c r="W32" s="16">
        <v>48000</v>
      </c>
      <c r="X32" s="16"/>
      <c r="Y32" s="16"/>
      <c r="Z32" s="16"/>
      <c r="AA32" s="16"/>
      <c r="AB32" s="16"/>
      <c r="AC32" s="16"/>
      <c r="AD32" s="16"/>
      <c r="AE32" s="16"/>
      <c r="AF32" s="16"/>
      <c r="AG32" s="16">
        <f t="shared" si="3"/>
        <v>395000</v>
      </c>
    </row>
    <row r="33" spans="1:33" ht="20.100000000000001" customHeight="1" x14ac:dyDescent="0.15">
      <c r="A33" s="17"/>
      <c r="B33" s="125"/>
      <c r="C33" s="35"/>
      <c r="D33" s="36"/>
      <c r="E33" s="176" t="s">
        <v>105</v>
      </c>
      <c r="F33" s="180" t="s">
        <v>88</v>
      </c>
      <c r="G33" s="181"/>
      <c r="H33" s="181"/>
      <c r="I33" s="181"/>
      <c r="J33" s="214" t="s">
        <v>89</v>
      </c>
      <c r="K33" s="215"/>
      <c r="L33" s="216"/>
      <c r="M33" s="17"/>
      <c r="P33">
        <v>7</v>
      </c>
      <c r="Q33" s="16">
        <v>107000</v>
      </c>
      <c r="R33" s="16">
        <v>48000</v>
      </c>
      <c r="S33" s="16">
        <v>48000</v>
      </c>
      <c r="T33" s="16">
        <v>48000</v>
      </c>
      <c r="U33" s="16">
        <v>48000</v>
      </c>
      <c r="V33" s="16">
        <v>48000</v>
      </c>
      <c r="W33" s="16">
        <v>48000</v>
      </c>
      <c r="X33" s="16">
        <v>48000</v>
      </c>
      <c r="Y33" s="16"/>
      <c r="Z33" s="16"/>
      <c r="AA33" s="16"/>
      <c r="AB33" s="16"/>
      <c r="AC33" s="16"/>
      <c r="AD33" s="16"/>
      <c r="AE33" s="16"/>
      <c r="AF33" s="16"/>
      <c r="AG33" s="16">
        <f t="shared" si="3"/>
        <v>443000</v>
      </c>
    </row>
    <row r="34" spans="1:33" ht="20.100000000000001" customHeight="1" thickBot="1" x14ac:dyDescent="0.2">
      <c r="A34" s="17"/>
      <c r="B34" s="213"/>
      <c r="C34" s="37"/>
      <c r="D34" s="38"/>
      <c r="E34" s="177"/>
      <c r="F34" s="182"/>
      <c r="G34" s="183"/>
      <c r="H34" s="183"/>
      <c r="I34" s="183"/>
      <c r="J34" s="142">
        <f>J20+J22+J24+J26+J32</f>
        <v>0</v>
      </c>
      <c r="K34" s="143"/>
      <c r="L34" s="144"/>
      <c r="M34" s="17"/>
      <c r="P34">
        <v>8</v>
      </c>
      <c r="Q34" s="16">
        <v>107000</v>
      </c>
      <c r="R34" s="16">
        <v>48000</v>
      </c>
      <c r="S34" s="16">
        <v>48000</v>
      </c>
      <c r="T34" s="16">
        <v>48000</v>
      </c>
      <c r="U34" s="16">
        <v>48000</v>
      </c>
      <c r="V34" s="16">
        <v>48000</v>
      </c>
      <c r="W34" s="16">
        <v>48000</v>
      </c>
      <c r="X34" s="16">
        <v>48000</v>
      </c>
      <c r="Y34" s="16">
        <v>48000</v>
      </c>
      <c r="Z34" s="16"/>
      <c r="AA34" s="16"/>
      <c r="AB34" s="16"/>
      <c r="AC34" s="16"/>
      <c r="AD34" s="16"/>
      <c r="AE34" s="16"/>
      <c r="AF34" s="16"/>
      <c r="AG34" s="16">
        <f t="shared" si="3"/>
        <v>491000</v>
      </c>
    </row>
    <row r="35" spans="1:33" ht="30" customHeight="1" thickTop="1" x14ac:dyDescent="0.15">
      <c r="A35" s="17"/>
      <c r="B35" s="125" t="s">
        <v>29</v>
      </c>
      <c r="C35" s="164" t="s">
        <v>108</v>
      </c>
      <c r="D35" s="165"/>
      <c r="E35" s="166"/>
      <c r="F35" s="184" t="s">
        <v>90</v>
      </c>
      <c r="G35" s="185"/>
      <c r="H35" s="185"/>
      <c r="I35" s="185"/>
      <c r="J35" s="254" t="s">
        <v>109</v>
      </c>
      <c r="K35" s="255"/>
      <c r="L35" s="256"/>
      <c r="M35" s="17"/>
      <c r="P35">
        <v>9</v>
      </c>
      <c r="Q35" s="16">
        <v>107000</v>
      </c>
      <c r="R35" s="16">
        <v>48000</v>
      </c>
      <c r="S35" s="16">
        <v>48000</v>
      </c>
      <c r="T35" s="16">
        <v>48000</v>
      </c>
      <c r="U35" s="16">
        <v>48000</v>
      </c>
      <c r="V35" s="16">
        <v>48000</v>
      </c>
      <c r="W35" s="16">
        <v>48000</v>
      </c>
      <c r="X35" s="16">
        <v>48000</v>
      </c>
      <c r="Y35" s="16">
        <v>48000</v>
      </c>
      <c r="Z35" s="16">
        <v>48000</v>
      </c>
      <c r="AA35" s="16"/>
      <c r="AB35" s="16"/>
      <c r="AC35" s="16"/>
      <c r="AD35" s="16"/>
      <c r="AE35" s="16"/>
      <c r="AF35" s="16"/>
      <c r="AG35" s="16">
        <f t="shared" si="3"/>
        <v>539000</v>
      </c>
    </row>
    <row r="36" spans="1:33" ht="30" customHeight="1" thickBot="1" x14ac:dyDescent="0.2">
      <c r="A36" s="17"/>
      <c r="B36" s="126"/>
      <c r="C36" s="167"/>
      <c r="D36" s="168"/>
      <c r="E36" s="169"/>
      <c r="F36" s="186"/>
      <c r="G36" s="187"/>
      <c r="H36" s="187"/>
      <c r="I36" s="187"/>
      <c r="J36" s="228" t="str">
        <f>IF(J17-J34&lt;=0,"武蔵村山市に支払う金額はありません",J17-J34)</f>
        <v>武蔵村山市に支払う金額はありません</v>
      </c>
      <c r="K36" s="229"/>
      <c r="L36" s="230"/>
      <c r="M36" s="17"/>
      <c r="P36">
        <v>10</v>
      </c>
      <c r="Q36" s="16">
        <v>107000</v>
      </c>
      <c r="R36" s="16">
        <v>48000</v>
      </c>
      <c r="S36" s="16">
        <v>48000</v>
      </c>
      <c r="T36" s="16">
        <v>48000</v>
      </c>
      <c r="U36" s="16">
        <v>48000</v>
      </c>
      <c r="V36" s="16">
        <v>48000</v>
      </c>
      <c r="W36" s="16">
        <v>48000</v>
      </c>
      <c r="X36" s="16">
        <v>48000</v>
      </c>
      <c r="Y36" s="16">
        <v>48000</v>
      </c>
      <c r="Z36" s="16">
        <v>48000</v>
      </c>
      <c r="AA36" s="16">
        <v>48000</v>
      </c>
      <c r="AB36" s="16"/>
      <c r="AC36" s="16"/>
      <c r="AD36" s="16"/>
      <c r="AE36" s="16"/>
      <c r="AF36" s="16"/>
      <c r="AG36" s="16">
        <f t="shared" si="3"/>
        <v>587000</v>
      </c>
    </row>
    <row r="37" spans="1:33" x14ac:dyDescent="0.15">
      <c r="A37" s="17"/>
      <c r="B37" s="17"/>
      <c r="C37" s="17"/>
      <c r="D37" s="17"/>
      <c r="E37" s="17"/>
      <c r="F37" s="17"/>
      <c r="G37" s="17"/>
      <c r="H37" s="17"/>
      <c r="I37" s="17"/>
      <c r="J37" s="17"/>
      <c r="K37" s="17"/>
      <c r="L37" s="17"/>
      <c r="M37" s="17"/>
      <c r="P37">
        <v>11</v>
      </c>
      <c r="Q37" s="16">
        <v>107000</v>
      </c>
      <c r="R37" s="16">
        <v>48000</v>
      </c>
      <c r="S37" s="16">
        <v>48000</v>
      </c>
      <c r="T37" s="16">
        <v>48000</v>
      </c>
      <c r="U37" s="16">
        <v>48000</v>
      </c>
      <c r="V37" s="16">
        <v>48000</v>
      </c>
      <c r="W37" s="16">
        <v>48000</v>
      </c>
      <c r="X37" s="16">
        <v>48000</v>
      </c>
      <c r="Y37" s="16">
        <v>48000</v>
      </c>
      <c r="Z37" s="16">
        <v>48000</v>
      </c>
      <c r="AA37" s="16">
        <v>48000</v>
      </c>
      <c r="AB37" s="16">
        <v>48000</v>
      </c>
      <c r="AC37" s="16"/>
      <c r="AD37" s="16"/>
      <c r="AE37" s="16"/>
      <c r="AF37" s="16"/>
      <c r="AG37" s="16">
        <f t="shared" si="3"/>
        <v>635000</v>
      </c>
    </row>
    <row r="38" spans="1:33" x14ac:dyDescent="0.15">
      <c r="A38" s="17"/>
      <c r="B38" s="17"/>
      <c r="C38" s="17"/>
      <c r="D38" s="17"/>
      <c r="E38" s="17"/>
      <c r="F38" s="17"/>
      <c r="G38" s="17"/>
      <c r="H38" s="17"/>
      <c r="I38" s="17"/>
      <c r="J38" s="17"/>
      <c r="K38" s="17"/>
      <c r="L38" s="17"/>
      <c r="M38" s="17"/>
      <c r="P38">
        <v>12</v>
      </c>
      <c r="Q38" s="16">
        <v>107000</v>
      </c>
      <c r="R38" s="16">
        <v>48000</v>
      </c>
      <c r="S38" s="16">
        <v>48000</v>
      </c>
      <c r="T38" s="16">
        <v>48000</v>
      </c>
      <c r="U38" s="16">
        <v>48000</v>
      </c>
      <c r="V38" s="16">
        <v>48000</v>
      </c>
      <c r="W38" s="16">
        <v>48000</v>
      </c>
      <c r="X38" s="16">
        <v>48000</v>
      </c>
      <c r="Y38" s="16">
        <v>48000</v>
      </c>
      <c r="Z38" s="16">
        <v>48000</v>
      </c>
      <c r="AA38" s="16">
        <v>48000</v>
      </c>
      <c r="AB38" s="16">
        <v>48000</v>
      </c>
      <c r="AC38" s="16">
        <v>48000</v>
      </c>
      <c r="AD38" s="16"/>
      <c r="AE38" s="16"/>
      <c r="AF38" s="16"/>
      <c r="AG38" s="16">
        <f t="shared" si="3"/>
        <v>683000</v>
      </c>
    </row>
    <row r="39" spans="1:33" ht="13.5" customHeight="1" x14ac:dyDescent="0.15">
      <c r="A39" s="17"/>
      <c r="B39" s="17"/>
      <c r="C39" s="17"/>
      <c r="D39" s="17"/>
      <c r="E39" s="17"/>
      <c r="F39" s="17"/>
      <c r="G39" s="17"/>
      <c r="H39" s="17"/>
      <c r="I39" s="17"/>
      <c r="J39" s="17"/>
      <c r="K39" s="17"/>
      <c r="L39" s="17"/>
      <c r="M39" s="17"/>
      <c r="P39">
        <v>13</v>
      </c>
      <c r="Q39" s="16">
        <v>107000</v>
      </c>
      <c r="R39" s="16">
        <v>48000</v>
      </c>
      <c r="S39" s="16">
        <v>48000</v>
      </c>
      <c r="T39" s="16">
        <v>48000</v>
      </c>
      <c r="U39" s="16">
        <v>48000</v>
      </c>
      <c r="V39" s="16">
        <v>48000</v>
      </c>
      <c r="W39" s="16">
        <v>48000</v>
      </c>
      <c r="X39" s="16">
        <v>48000</v>
      </c>
      <c r="Y39" s="16">
        <v>48000</v>
      </c>
      <c r="Z39" s="16">
        <v>48000</v>
      </c>
      <c r="AA39" s="16">
        <v>48000</v>
      </c>
      <c r="AB39" s="16">
        <v>48000</v>
      </c>
      <c r="AC39" s="16">
        <v>48000</v>
      </c>
      <c r="AD39" s="16">
        <v>48000</v>
      </c>
      <c r="AE39" s="16"/>
      <c r="AF39" s="16"/>
      <c r="AG39" s="16">
        <f t="shared" si="3"/>
        <v>731000</v>
      </c>
    </row>
    <row r="40" spans="1:33" x14ac:dyDescent="0.15">
      <c r="A40" s="17"/>
      <c r="B40" s="17"/>
      <c r="C40" s="17"/>
      <c r="D40" s="17"/>
      <c r="E40" s="17"/>
      <c r="F40" s="17"/>
      <c r="G40" s="17"/>
      <c r="H40" s="17"/>
      <c r="I40" s="17"/>
      <c r="J40" s="17"/>
      <c r="K40" s="17"/>
      <c r="L40" s="17"/>
      <c r="M40" s="17"/>
      <c r="P40">
        <v>14</v>
      </c>
      <c r="Q40" s="16">
        <v>107000</v>
      </c>
      <c r="R40" s="16">
        <v>48000</v>
      </c>
      <c r="S40" s="16">
        <v>48000</v>
      </c>
      <c r="T40" s="16">
        <v>48000</v>
      </c>
      <c r="U40" s="16">
        <v>48000</v>
      </c>
      <c r="V40" s="16">
        <v>48000</v>
      </c>
      <c r="W40" s="16">
        <v>48000</v>
      </c>
      <c r="X40" s="16">
        <v>48000</v>
      </c>
      <c r="Y40" s="16">
        <v>48000</v>
      </c>
      <c r="Z40" s="16">
        <v>48000</v>
      </c>
      <c r="AA40" s="16">
        <v>48000</v>
      </c>
      <c r="AB40" s="16">
        <v>48000</v>
      </c>
      <c r="AC40" s="16">
        <v>48000</v>
      </c>
      <c r="AD40" s="16">
        <v>48000</v>
      </c>
      <c r="AE40" s="16">
        <v>48000</v>
      </c>
      <c r="AF40" s="16"/>
      <c r="AG40" s="16">
        <f t="shared" si="3"/>
        <v>779000</v>
      </c>
    </row>
    <row r="41" spans="1:33" ht="13.5" customHeight="1" x14ac:dyDescent="0.15">
      <c r="A41" s="17"/>
      <c r="B41" s="17"/>
      <c r="C41" s="17"/>
      <c r="D41" s="17"/>
      <c r="E41" s="17"/>
      <c r="F41" s="17"/>
      <c r="G41" s="17"/>
      <c r="H41" s="17"/>
      <c r="I41" s="17"/>
      <c r="J41" s="17"/>
      <c r="K41" s="17"/>
      <c r="L41" s="17"/>
      <c r="M41" s="17"/>
      <c r="P41">
        <v>15</v>
      </c>
      <c r="Q41" s="16">
        <v>107000</v>
      </c>
      <c r="R41" s="16">
        <v>48000</v>
      </c>
      <c r="S41" s="16">
        <v>48000</v>
      </c>
      <c r="T41" s="16">
        <v>48000</v>
      </c>
      <c r="U41" s="16">
        <v>48000</v>
      </c>
      <c r="V41" s="16">
        <v>48000</v>
      </c>
      <c r="W41" s="16">
        <v>48000</v>
      </c>
      <c r="X41" s="16">
        <v>48000</v>
      </c>
      <c r="Y41" s="16">
        <v>48000</v>
      </c>
      <c r="Z41" s="16">
        <v>48000</v>
      </c>
      <c r="AA41" s="16">
        <v>48000</v>
      </c>
      <c r="AB41" s="16">
        <v>48000</v>
      </c>
      <c r="AC41" s="16">
        <v>48000</v>
      </c>
      <c r="AD41" s="16">
        <v>48000</v>
      </c>
      <c r="AE41" s="16">
        <v>48000</v>
      </c>
      <c r="AF41" s="16">
        <v>48000</v>
      </c>
      <c r="AG41" s="16">
        <f t="shared" si="3"/>
        <v>827000</v>
      </c>
    </row>
    <row r="42" spans="1:33" x14ac:dyDescent="0.15">
      <c r="A42" s="17"/>
      <c r="B42" s="17"/>
      <c r="C42" s="17"/>
      <c r="D42" s="17"/>
      <c r="E42" s="17"/>
      <c r="F42" s="17"/>
      <c r="G42" s="17"/>
      <c r="H42" s="17"/>
      <c r="I42" s="17"/>
      <c r="J42" s="17"/>
      <c r="K42" s="17"/>
      <c r="L42" s="17"/>
      <c r="M42" s="17"/>
    </row>
    <row r="43" spans="1:33" x14ac:dyDescent="0.15">
      <c r="A43" s="17"/>
      <c r="B43" s="17"/>
      <c r="C43" s="17"/>
      <c r="D43" s="17"/>
      <c r="E43" s="17"/>
      <c r="F43" s="17"/>
      <c r="G43" s="17"/>
      <c r="H43" s="17"/>
      <c r="I43" s="17"/>
      <c r="J43" s="17"/>
      <c r="K43" s="17"/>
      <c r="L43" s="17"/>
      <c r="M43" s="17"/>
    </row>
    <row r="44" spans="1:33" x14ac:dyDescent="0.15">
      <c r="A44" s="17"/>
      <c r="B44" s="17"/>
      <c r="C44" s="17"/>
      <c r="D44" s="17"/>
      <c r="E44" s="17"/>
      <c r="F44" s="17"/>
      <c r="G44" s="17"/>
      <c r="H44" s="17"/>
      <c r="I44" s="17"/>
      <c r="J44" s="17"/>
      <c r="K44" s="17"/>
      <c r="L44" s="17"/>
      <c r="M44" s="17"/>
    </row>
    <row r="45" spans="1:33" x14ac:dyDescent="0.15">
      <c r="A45" s="17"/>
      <c r="B45" s="17"/>
      <c r="C45" s="17"/>
      <c r="D45" s="17"/>
      <c r="E45" s="17"/>
      <c r="F45" s="17"/>
      <c r="G45" s="17"/>
      <c r="H45" s="17"/>
      <c r="I45" s="17"/>
      <c r="J45" s="17"/>
      <c r="K45" s="17"/>
      <c r="L45" s="17"/>
      <c r="M45" s="17"/>
    </row>
    <row r="46" spans="1:33" x14ac:dyDescent="0.15">
      <c r="A46" s="17"/>
      <c r="B46" s="17"/>
      <c r="C46" s="198" t="s">
        <v>131</v>
      </c>
      <c r="D46" s="198"/>
      <c r="E46" s="198"/>
      <c r="F46" s="198"/>
      <c r="G46" s="198"/>
      <c r="H46" s="198"/>
      <c r="I46" s="198"/>
      <c r="J46" s="198"/>
      <c r="K46" s="17"/>
      <c r="L46" s="17"/>
      <c r="M46" s="17"/>
    </row>
    <row r="47" spans="1:33" x14ac:dyDescent="0.15">
      <c r="A47" s="17"/>
      <c r="B47" s="17"/>
      <c r="C47" s="17"/>
      <c r="D47" s="17"/>
      <c r="E47" s="17"/>
      <c r="F47" s="17"/>
      <c r="G47" s="17"/>
      <c r="H47" s="17"/>
      <c r="I47" s="17"/>
      <c r="J47" s="17"/>
      <c r="K47" s="17"/>
      <c r="L47" s="17"/>
      <c r="M47" s="17"/>
    </row>
  </sheetData>
  <sheetProtection algorithmName="SHA-512" hashValue="Ttf4SYSue/T43bHW9L6rgqkeRS6w4zNYAVq/C3OOHQAOGE/C95VnqriveK7y4HNM35eauxq6I0n2tWIaQC5j+Q==" saltValue="HMHDvpOVupurMSy/JwUyrw==" spinCount="100000" sheet="1" objects="1" scenarios="1" selectLockedCells="1" selectUnlockedCells="1"/>
  <mergeCells count="101">
    <mergeCell ref="J2:L2"/>
    <mergeCell ref="C46:J46"/>
    <mergeCell ref="B35:B36"/>
    <mergeCell ref="F35:I36"/>
    <mergeCell ref="J35:L35"/>
    <mergeCell ref="J36:L36"/>
    <mergeCell ref="F31:I32"/>
    <mergeCell ref="J31:L31"/>
    <mergeCell ref="J32:L32"/>
    <mergeCell ref="E33:E34"/>
    <mergeCell ref="F33:I34"/>
    <mergeCell ref="J33:L33"/>
    <mergeCell ref="J34:L34"/>
    <mergeCell ref="B19:B34"/>
    <mergeCell ref="E19:E20"/>
    <mergeCell ref="F19:G20"/>
    <mergeCell ref="H19:I19"/>
    <mergeCell ref="J19:L19"/>
    <mergeCell ref="H20:I20"/>
    <mergeCell ref="J20:L20"/>
    <mergeCell ref="J26:L26"/>
    <mergeCell ref="B3:E3"/>
    <mergeCell ref="C4:F4"/>
    <mergeCell ref="J5:L5"/>
    <mergeCell ref="AY28:AY29"/>
    <mergeCell ref="AZ28:AZ29"/>
    <mergeCell ref="BA28:BA29"/>
    <mergeCell ref="C29:D29"/>
    <mergeCell ref="F29:I30"/>
    <mergeCell ref="J29:L29"/>
    <mergeCell ref="J30:L30"/>
    <mergeCell ref="AQ28:AQ29"/>
    <mergeCell ref="AR28:AR29"/>
    <mergeCell ref="AS28:AS29"/>
    <mergeCell ref="AT28:AT29"/>
    <mergeCell ref="AU28:AU29"/>
    <mergeCell ref="AV28:AV29"/>
    <mergeCell ref="AK28:AK29"/>
    <mergeCell ref="AL28:AL29"/>
    <mergeCell ref="AM28:AM29"/>
    <mergeCell ref="AN28:AN29"/>
    <mergeCell ref="AO28:AO29"/>
    <mergeCell ref="AP28:AP29"/>
    <mergeCell ref="AX26:AX27"/>
    <mergeCell ref="AY26:AY27"/>
    <mergeCell ref="AZ26:AZ27"/>
    <mergeCell ref="BA26:BA27"/>
    <mergeCell ref="C27:D27"/>
    <mergeCell ref="E27:E32"/>
    <mergeCell ref="F27:I28"/>
    <mergeCell ref="J27:L27"/>
    <mergeCell ref="J28:L28"/>
    <mergeCell ref="AI28:AJ29"/>
    <mergeCell ref="AR26:AR27"/>
    <mergeCell ref="AS26:AS27"/>
    <mergeCell ref="AT26:AT27"/>
    <mergeCell ref="AU26:AU27"/>
    <mergeCell ref="AV26:AV27"/>
    <mergeCell ref="AW26:AW27"/>
    <mergeCell ref="AL26:AL27"/>
    <mergeCell ref="AM26:AM27"/>
    <mergeCell ref="AN26:AN27"/>
    <mergeCell ref="AO26:AO27"/>
    <mergeCell ref="AP26:AP27"/>
    <mergeCell ref="AQ26:AQ27"/>
    <mergeCell ref="AW28:AW29"/>
    <mergeCell ref="AX28:AX29"/>
    <mergeCell ref="AI26:AJ27"/>
    <mergeCell ref="J21:L21"/>
    <mergeCell ref="H22:I22"/>
    <mergeCell ref="J22:L22"/>
    <mergeCell ref="C23:D23"/>
    <mergeCell ref="E23:E24"/>
    <mergeCell ref="F23:G24"/>
    <mergeCell ref="H23:I23"/>
    <mergeCell ref="J23:L23"/>
    <mergeCell ref="H24:I24"/>
    <mergeCell ref="J24:L24"/>
    <mergeCell ref="E21:E22"/>
    <mergeCell ref="F21:G22"/>
    <mergeCell ref="H21:I21"/>
    <mergeCell ref="J6:L6"/>
    <mergeCell ref="J7:L7"/>
    <mergeCell ref="C35:E36"/>
    <mergeCell ref="B16:B18"/>
    <mergeCell ref="C16:G18"/>
    <mergeCell ref="H16:I16"/>
    <mergeCell ref="J16:L16"/>
    <mergeCell ref="H17:I18"/>
    <mergeCell ref="J17:L18"/>
    <mergeCell ref="J8:L8"/>
    <mergeCell ref="J9:L9"/>
    <mergeCell ref="B11:L11"/>
    <mergeCell ref="B13:D13"/>
    <mergeCell ref="F13:L13"/>
    <mergeCell ref="B14:D14"/>
    <mergeCell ref="F14:L14"/>
    <mergeCell ref="C25:D25"/>
    <mergeCell ref="E25:E26"/>
    <mergeCell ref="F25:I26"/>
    <mergeCell ref="J25:L25"/>
  </mergeCells>
  <phoneticPr fontId="3"/>
  <printOptions horizontalCentered="1" verticalCentered="1"/>
  <pageMargins left="0.70866141732283472" right="0.70866141732283472" top="0.74803149606299213" bottom="0.74803149606299213" header="0.31496062992125984" footer="0.31496062992125984"/>
  <pageSetup paperSize="9" scale="80" orientation="portrait" horizontalDpi="4294967293" r:id="rId1"/>
  <ignoredErrors>
    <ignoredError sqref="AG26:AG4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1か月以上用</vt:lpstr>
      <vt:lpstr>1か月未満用</vt:lpstr>
      <vt:lpstr>'1か月以上用'!Print_Area</vt:lpstr>
      <vt:lpstr>'1か月未満用'!Print_Area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WS8431</cp:lastModifiedBy>
  <cp:lastPrinted>2026-02-26T07:54:10Z</cp:lastPrinted>
  <dcterms:created xsi:type="dcterms:W3CDTF">2019-07-03T23:43:05Z</dcterms:created>
  <dcterms:modified xsi:type="dcterms:W3CDTF">2026-03-02T05:34:50Z</dcterms:modified>
</cp:coreProperties>
</file>